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14010" windowHeight="12015"/>
  </bookViews>
  <sheets>
    <sheet name="Mani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" l="1"/>
  <c r="B93" i="1"/>
  <c r="B92" i="1"/>
  <c r="B91" i="1"/>
  <c r="B90" i="1"/>
  <c r="F70" i="1" l="1"/>
  <c r="F64" i="1" l="1"/>
  <c r="F63" i="1"/>
  <c r="F61" i="1"/>
  <c r="F60" i="1"/>
  <c r="F59" i="1"/>
  <c r="F58" i="1"/>
  <c r="F57" i="1"/>
  <c r="F56" i="1"/>
  <c r="F54" i="1"/>
  <c r="F53" i="1"/>
  <c r="F51" i="1"/>
  <c r="F35" i="1"/>
  <c r="F36" i="1"/>
  <c r="F37" i="1"/>
  <c r="F38" i="1"/>
  <c r="F34" i="1"/>
  <c r="F22" i="1"/>
  <c r="F23" i="1"/>
  <c r="F24" i="1"/>
  <c r="F25" i="1"/>
  <c r="F26" i="1"/>
  <c r="F27" i="1"/>
  <c r="F28" i="1"/>
  <c r="F29" i="1"/>
  <c r="F39" i="1" l="1"/>
  <c r="J27" i="1" l="1"/>
  <c r="F44" i="1" l="1"/>
  <c r="F45" i="1"/>
  <c r="F43" i="1" l="1"/>
  <c r="F21" i="1" l="1"/>
  <c r="F12" i="1"/>
  <c r="F75" i="1" s="1"/>
  <c r="F65" i="1" l="1"/>
  <c r="F30" i="1"/>
  <c r="F46" i="1"/>
  <c r="B89" i="1" l="1"/>
  <c r="F72" i="1"/>
  <c r="F73" i="1"/>
  <c r="F74" i="1" l="1"/>
  <c r="B100" i="1" s="1"/>
  <c r="D100" i="1" l="1"/>
  <c r="C100" i="1"/>
  <c r="F76" i="1"/>
  <c r="B95" i="1"/>
  <c r="C94" i="1" l="1"/>
  <c r="C90" i="1"/>
  <c r="C92" i="1"/>
  <c r="C91" i="1"/>
  <c r="C93" i="1"/>
  <c r="C89" i="1"/>
  <c r="C95" i="1" l="1"/>
</calcChain>
</file>

<file path=xl/sharedStrings.xml><?xml version="1.0" encoding="utf-8"?>
<sst xmlns="http://schemas.openxmlformats.org/spreadsheetml/2006/main" count="208" uniqueCount="123">
  <si>
    <t>RUBRO O CULTIVO</t>
  </si>
  <si>
    <t>VARIEDAD</t>
  </si>
  <si>
    <t>FECHA ESTIMADA  PRECIO VENTA</t>
  </si>
  <si>
    <t>NIVEL TECNOLÓGICO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</si>
  <si>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</si>
  <si>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</si>
  <si>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</si>
  <si>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</si>
  <si>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</si>
  <si>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</si>
  <si>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</si>
  <si>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</si>
  <si>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</si>
  <si>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</si>
  <si>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</si>
  <si>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</si>
  <si>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</si>
  <si>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</si>
  <si>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</si>
  <si>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</si>
  <si>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</si>
  <si>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</si>
  <si>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</si>
  <si>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</si>
  <si>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</si>
  <si>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</si>
  <si>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</si>
  <si>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</si>
  <si>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</si>
  <si>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</si>
  <si>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</si>
  <si>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</si>
  <si>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</si>
  <si>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</si>
  <si>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</si>
  <si>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</si>
  <si>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</si>
  <si>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</si>
  <si>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</si>
  <si>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</si>
  <si>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</si>
  <si>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</si>
  <si>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</si>
  <si>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</si>
  <si>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</si>
  <si>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</si>
  <si>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</si>
  <si>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</si>
  <si>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</si>
  <si>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</si>
  <si>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</si>
  <si>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</si>
  <si>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</si>
  <si>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</si>
  <si>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</si>
  <si>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</si>
  <si>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</si>
  <si>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</si>
  <si>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</si>
  <si>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</si>
  <si>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</si>
  <si>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</si>
  <si>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</si>
  <si>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</si>
  <si>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</si>
  <si>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</si>
  <si>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</si>
  <si>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 xml:space="preserve">Rastraje </t>
  </si>
  <si>
    <t>3. Precio esperado por ventas corresponde a precio puesto Planta</t>
  </si>
  <si>
    <t>Heladas - sequia- Lluvias extemporaneas</t>
  </si>
  <si>
    <t>Abril</t>
  </si>
  <si>
    <t>Riego suelo</t>
  </si>
  <si>
    <t xml:space="preserve">Octubre </t>
  </si>
  <si>
    <t>Siembra y fertilización</t>
  </si>
  <si>
    <t>Octubre-Enero</t>
  </si>
  <si>
    <t>Riegos</t>
  </si>
  <si>
    <t>Noviembre - Enero</t>
  </si>
  <si>
    <t>Aplicación de pesticidas</t>
  </si>
  <si>
    <t>Pica</t>
  </si>
  <si>
    <t xml:space="preserve">Noviembre  </t>
  </si>
  <si>
    <t>Cosecha</t>
  </si>
  <si>
    <t xml:space="preserve">Abril  </t>
  </si>
  <si>
    <t>Parada de maní</t>
  </si>
  <si>
    <t>Capiadura</t>
  </si>
  <si>
    <t>Abril-Junio</t>
  </si>
  <si>
    <t>Limpia y ensacado (venta en la casa)</t>
  </si>
  <si>
    <t>Junio-Julio</t>
  </si>
  <si>
    <t>Melgadura (Caballo+chofer)</t>
  </si>
  <si>
    <t>JA</t>
  </si>
  <si>
    <t>Octubre</t>
  </si>
  <si>
    <t>Tapadura (Caballo+chofer)</t>
  </si>
  <si>
    <t>Octubre - Noviembre</t>
  </si>
  <si>
    <t>Rastron (Caballo+chofer)</t>
  </si>
  <si>
    <t>Limpia con cultivadora</t>
  </si>
  <si>
    <t>Noviembre</t>
  </si>
  <si>
    <t>Aporca</t>
  </si>
  <si>
    <t xml:space="preserve">Aplicación </t>
  </si>
  <si>
    <t>SEMILLAS</t>
  </si>
  <si>
    <t>Mezcla NPK 17-20-20 (hortalicera)</t>
  </si>
  <si>
    <t>Nitrato potasio</t>
  </si>
  <si>
    <t>PESTICIDAS / HERBICIDAS</t>
  </si>
  <si>
    <t>Clorpirifos S 480 (*3)</t>
  </si>
  <si>
    <t>lt</t>
  </si>
  <si>
    <t>Diciembre</t>
  </si>
  <si>
    <t>VERTIMEC(*3)</t>
  </si>
  <si>
    <t>Basagran 480</t>
  </si>
  <si>
    <t>centurion 240</t>
  </si>
  <si>
    <t>Zoberaminol plus</t>
  </si>
  <si>
    <t>Fosfimax</t>
  </si>
  <si>
    <t>Sacos</t>
  </si>
  <si>
    <t>c/u</t>
  </si>
  <si>
    <t>Hilo o amarra plástico</t>
  </si>
  <si>
    <t>rollo</t>
  </si>
  <si>
    <t>RENDIMIENTO (kg//Há.)</t>
  </si>
  <si>
    <t xml:space="preserve">Mercado  Interno </t>
  </si>
  <si>
    <t xml:space="preserve">Chileno </t>
  </si>
  <si>
    <t>MANI</t>
  </si>
  <si>
    <t>Bajo</t>
  </si>
  <si>
    <t>Rengo</t>
  </si>
  <si>
    <t>Malloa</t>
  </si>
  <si>
    <t>Rendimiento (Kgm/hà)</t>
  </si>
  <si>
    <t>Costo unitario ($/Kg) (*)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</si>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</sst>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name val="Helvetica Neue"/>
      <family val="2"/>
      <scheme val="minor"/>
    </font>
    <font>
      <sz val="9"/>
      <color rgb="FF000000"/>
      <name val="Helvetica Neue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0" fillId="7" borderId="19" xfId="0" applyFont="1" applyFill="1" applyBorder="1" applyAlignment="1"/>
    <xf numFmtId="49" fontId="8" fillId="8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8" borderId="30" xfId="0" applyNumberFormat="1" applyFont="1" applyFill="1" applyBorder="1" applyAlignment="1">
      <alignment vertical="center"/>
    </xf>
    <xf numFmtId="49" fontId="10" fillId="8" borderId="31" xfId="0" applyNumberFormat="1" applyFont="1" applyFill="1" applyBorder="1" applyAlignment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 applyAlignment="1"/>
    <xf numFmtId="49" fontId="8" fillId="8" borderId="34" xfId="0" applyNumberFormat="1" applyFont="1" applyFill="1" applyBorder="1" applyAlignment="1">
      <alignment vertical="center"/>
    </xf>
    <xf numFmtId="167" fontId="8" fillId="8" borderId="35" xfId="0" applyNumberFormat="1" applyFont="1" applyFill="1" applyBorder="1" applyAlignment="1">
      <alignment vertical="center"/>
    </xf>
    <xf numFmtId="9" fontId="8" fillId="8" borderId="36" xfId="0" applyNumberFormat="1" applyFont="1" applyFill="1" applyBorder="1" applyAlignment="1">
      <alignment vertical="center"/>
    </xf>
    <xf numFmtId="0" fontId="10" fillId="9" borderId="39" xfId="0" applyFont="1" applyFill="1" applyBorder="1" applyAlignment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 applyAlignment="1"/>
    <xf numFmtId="0" fontId="10" fillId="2" borderId="42" xfId="0" applyFont="1" applyFill="1" applyBorder="1" applyAlignment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0" fontId="8" fillId="7" borderId="19" xfId="0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49" fontId="13" fillId="9" borderId="19" xfId="0" applyNumberFormat="1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49" fontId="8" fillId="8" borderId="49" xfId="0" applyNumberFormat="1" applyFont="1" applyFill="1" applyBorder="1" applyAlignment="1">
      <alignment vertical="center"/>
    </xf>
    <xf numFmtId="167" fontId="8" fillId="8" borderId="36" xfId="0" applyNumberFormat="1" applyFont="1" applyFill="1" applyBorder="1" applyAlignment="1">
      <alignment vertical="center"/>
    </xf>
    <xf numFmtId="0" fontId="15" fillId="0" borderId="54" xfId="0" applyFont="1" applyFill="1" applyBorder="1"/>
    <xf numFmtId="0" fontId="16" fillId="0" borderId="54" xfId="0" applyFont="1" applyFill="1" applyBorder="1" applyAlignment="1">
      <alignment horizontal="center"/>
    </xf>
    <xf numFmtId="0" fontId="15" fillId="0" borderId="54" xfId="1" applyNumberFormat="1" applyFont="1" applyFill="1" applyBorder="1" applyAlignment="1" applyProtection="1">
      <alignment horizontal="center"/>
    </xf>
    <xf numFmtId="0" fontId="15" fillId="0" borderId="54" xfId="0" applyFont="1" applyFill="1" applyBorder="1" applyAlignment="1">
      <alignment horizontal="center"/>
    </xf>
    <xf numFmtId="3" fontId="15" fillId="0" borderId="54" xfId="0" applyNumberFormat="1" applyFont="1" applyFill="1" applyBorder="1" applyAlignment="1" applyProtection="1">
      <alignment horizontal="center"/>
    </xf>
    <xf numFmtId="0" fontId="15" fillId="0" borderId="54" xfId="0" applyFont="1" applyFill="1" applyBorder="1" applyAlignment="1" applyProtection="1">
      <alignment horizontal="center"/>
    </xf>
    <xf numFmtId="3" fontId="3" fillId="3" borderId="13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0" fontId="17" fillId="0" borderId="54" xfId="0" applyFont="1" applyFill="1" applyBorder="1" applyAlignment="1">
      <alignment horizontal="right" wrapText="1"/>
    </xf>
    <xf numFmtId="3" fontId="18" fillId="0" borderId="54" xfId="0" applyNumberFormat="1" applyFont="1" applyFill="1" applyBorder="1" applyAlignment="1">
      <alignment horizontal="right"/>
    </xf>
    <xf numFmtId="3" fontId="18" fillId="10" borderId="54" xfId="0" applyNumberFormat="1" applyFont="1" applyFill="1" applyBorder="1" applyAlignment="1">
      <alignment horizontal="right"/>
    </xf>
    <xf numFmtId="0" fontId="17" fillId="10" borderId="54" xfId="0" applyFont="1" applyFill="1" applyBorder="1" applyAlignment="1">
      <alignment horizontal="right" wrapText="1"/>
    </xf>
    <xf numFmtId="3" fontId="3" fillId="3" borderId="13" xfId="0" applyNumberFormat="1" applyFont="1" applyFill="1" applyBorder="1" applyAlignment="1">
      <alignment horizontal="right" vertical="center"/>
    </xf>
    <xf numFmtId="0" fontId="18" fillId="0" borderId="56" xfId="0" applyFont="1" applyFill="1" applyBorder="1"/>
    <xf numFmtId="0" fontId="17" fillId="0" borderId="56" xfId="0" applyFont="1" applyFill="1" applyBorder="1" applyAlignment="1">
      <alignment horizontal="center"/>
    </xf>
    <xf numFmtId="0" fontId="18" fillId="0" borderId="56" xfId="1" applyNumberFormat="1" applyFont="1" applyFill="1" applyBorder="1" applyAlignment="1" applyProtection="1">
      <alignment horizontal="center"/>
    </xf>
    <xf numFmtId="0" fontId="18" fillId="0" borderId="56" xfId="0" applyFont="1" applyFill="1" applyBorder="1" applyAlignment="1">
      <alignment horizontal="center"/>
    </xf>
    <xf numFmtId="3" fontId="18" fillId="0" borderId="54" xfId="0" applyNumberFormat="1" applyFont="1" applyFill="1" applyBorder="1" applyAlignment="1" applyProtection="1">
      <alignment horizontal="center"/>
    </xf>
    <xf numFmtId="0" fontId="18" fillId="0" borderId="54" xfId="0" applyFont="1" applyFill="1" applyBorder="1"/>
    <xf numFmtId="0" fontId="17" fillId="0" borderId="54" xfId="0" applyFont="1" applyFill="1" applyBorder="1" applyAlignment="1">
      <alignment horizontal="center"/>
    </xf>
    <xf numFmtId="0" fontId="18" fillId="0" borderId="54" xfId="1" applyNumberFormat="1" applyFont="1" applyFill="1" applyBorder="1" applyAlignment="1" applyProtection="1">
      <alignment horizontal="center"/>
    </xf>
    <xf numFmtId="0" fontId="18" fillId="0" borderId="54" xfId="0" applyFont="1" applyFill="1" applyBorder="1" applyAlignment="1">
      <alignment horizontal="center"/>
    </xf>
    <xf numFmtId="0" fontId="18" fillId="0" borderId="54" xfId="0" applyFont="1" applyFill="1" applyBorder="1" applyAlignment="1" applyProtection="1">
      <alignment horizontal="center"/>
    </xf>
    <xf numFmtId="0" fontId="18" fillId="0" borderId="57" xfId="0" applyFont="1" applyFill="1" applyBorder="1"/>
    <xf numFmtId="0" fontId="17" fillId="0" borderId="57" xfId="0" applyFont="1" applyFill="1" applyBorder="1" applyAlignment="1">
      <alignment horizontal="center"/>
    </xf>
    <xf numFmtId="0" fontId="18" fillId="0" borderId="57" xfId="0" applyFont="1" applyFill="1" applyBorder="1" applyAlignment="1" applyProtection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54" xfId="0" applyFont="1" applyFill="1" applyBorder="1" applyAlignment="1">
      <alignment vertical="center"/>
    </xf>
    <xf numFmtId="0" fontId="17" fillId="0" borderId="54" xfId="0" applyFont="1" applyFill="1" applyBorder="1" applyAlignment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3" fontId="18" fillId="0" borderId="54" xfId="0" applyNumberFormat="1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wrapText="1"/>
    </xf>
    <xf numFmtId="0" fontId="17" fillId="0" borderId="54" xfId="0" applyFont="1" applyFill="1" applyBorder="1" applyAlignment="1">
      <alignment wrapText="1"/>
    </xf>
    <xf numFmtId="0" fontId="19" fillId="0" borderId="54" xfId="0" applyFont="1" applyFill="1" applyBorder="1"/>
    <xf numFmtId="0" fontId="18" fillId="10" borderId="54" xfId="0" applyFont="1" applyFill="1" applyBorder="1"/>
    <xf numFmtId="0" fontId="18" fillId="10" borderId="54" xfId="0" applyFont="1" applyFill="1" applyBorder="1" applyAlignment="1" applyProtection="1">
      <alignment horizontal="center"/>
    </xf>
    <xf numFmtId="3" fontId="18" fillId="10" borderId="54" xfId="0" applyNumberFormat="1" applyFont="1" applyFill="1" applyBorder="1" applyAlignment="1" applyProtection="1">
      <alignment horizontal="center"/>
    </xf>
    <xf numFmtId="0" fontId="19" fillId="10" borderId="54" xfId="0" applyFont="1" applyFill="1" applyBorder="1"/>
    <xf numFmtId="0" fontId="18" fillId="10" borderId="54" xfId="0" applyFont="1" applyFill="1" applyBorder="1" applyAlignment="1">
      <alignment horizontal="center"/>
    </xf>
    <xf numFmtId="0" fontId="12" fillId="10" borderId="54" xfId="0" applyFont="1" applyFill="1" applyBorder="1"/>
    <xf numFmtId="0" fontId="17" fillId="10" borderId="54" xfId="0" applyFont="1" applyFill="1" applyBorder="1" applyAlignment="1">
      <alignment wrapTex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wrapText="1"/>
    </xf>
    <xf numFmtId="165" fontId="2" fillId="2" borderId="5" xfId="0" applyNumberFormat="1" applyFont="1" applyFill="1" applyBorder="1" applyAlignment="1"/>
    <xf numFmtId="0" fontId="1" fillId="5" borderId="28" xfId="0" applyFont="1" applyFill="1" applyBorder="1" applyAlignment="1">
      <alignment vertical="center"/>
    </xf>
    <xf numFmtId="168" fontId="2" fillId="2" borderId="5" xfId="0" applyNumberFormat="1" applyFont="1" applyFill="1" applyBorder="1" applyAlignment="1">
      <alignment horizontal="right"/>
    </xf>
    <xf numFmtId="41" fontId="8" fillId="8" borderId="50" xfId="2" applyFont="1" applyFill="1" applyBorder="1" applyAlignment="1">
      <alignment vertical="center"/>
    </xf>
    <xf numFmtId="41" fontId="8" fillId="8" borderId="51" xfId="2" applyFont="1" applyFill="1" applyBorder="1" applyAlignment="1">
      <alignment vertical="center"/>
    </xf>
    <xf numFmtId="49" fontId="13" fillId="9" borderId="37" xfId="0" applyNumberFormat="1" applyFont="1" applyFill="1" applyBorder="1" applyAlignment="1">
      <alignment vertical="center"/>
    </xf>
    <xf numFmtId="0" fontId="8" fillId="9" borderId="38" xfId="0" applyFont="1" applyFill="1" applyBorder="1" applyAlignment="1">
      <alignment vertical="center"/>
    </xf>
    <xf numFmtId="49" fontId="2" fillId="2" borderId="52" xfId="0" applyNumberFormat="1" applyFont="1" applyFill="1" applyBorder="1" applyAlignment="1">
      <alignment horizontal="left" wrapText="1"/>
    </xf>
    <xf numFmtId="49" fontId="2" fillId="2" borderId="53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1003788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1692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1"/>
  <sheetViews>
    <sheetView showGridLines="0" tabSelected="1" zoomScale="130" zoomScaleNormal="130" workbookViewId="0">
      <selection activeCell="H7" sqref="H7"/>
    </sheetView>
  </sheetViews>
  <sheetFormatPr baseColWidth="10" defaultColWidth="10.85546875" defaultRowHeight="11.25" customHeight="1"/>
  <cols>
    <col min="1" max="1" width="23.14062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7.8554687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2"/>
      <c r="B7" s="2"/>
      <c r="C7" s="2"/>
      <c r="D7" s="2"/>
      <c r="E7" s="2"/>
      <c r="F7" s="2"/>
    </row>
    <row r="8" spans="1:6" ht="15" customHeight="1">
      <c r="A8" s="3"/>
      <c r="B8" s="4"/>
      <c r="C8" s="2"/>
      <c r="D8" s="4"/>
      <c r="E8" s="4"/>
      <c r="F8" s="4"/>
    </row>
    <row r="9" spans="1:6" ht="12" customHeight="1">
      <c r="A9" s="5" t="s">
        <v>0</v>
      </c>
      <c r="B9" s="6" t="s">
        <v>116</v>
      </c>
      <c r="C9" s="7"/>
      <c r="D9" s="157" t="s">
        <v>113</v>
      </c>
      <c r="E9" s="158"/>
      <c r="F9" s="8">
        <v>3000</v>
      </c>
    </row>
    <row r="10" spans="1:6" ht="12" customHeight="1">
      <c r="A10" s="135" t="s">
        <v>1</v>
      </c>
      <c r="B10" s="6" t="s">
        <v>115</v>
      </c>
      <c r="C10" s="7"/>
      <c r="D10" s="155" t="s">
        <v>2</v>
      </c>
      <c r="E10" s="156"/>
      <c r="F10" s="136" t="s">
        <v>122</v>
      </c>
    </row>
    <row r="11" spans="1:6" ht="12" customHeight="1">
      <c r="A11" s="135" t="s">
        <v>3</v>
      </c>
      <c r="B11" s="6" t="s">
        <v>117</v>
      </c>
      <c r="C11" s="7"/>
      <c r="D11" s="155" t="s">
        <v>4</v>
      </c>
      <c r="E11" s="156"/>
      <c r="F11" s="137">
        <v>1800</v>
      </c>
    </row>
    <row r="12" spans="1:6" ht="12" customHeight="1">
      <c r="A12" s="135" t="s">
        <v>5</v>
      </c>
      <c r="B12" s="6" t="s">
        <v>6</v>
      </c>
      <c r="C12" s="7"/>
      <c r="D12" s="155" t="s">
        <v>7</v>
      </c>
      <c r="E12" s="156"/>
      <c r="F12" s="150">
        <f>(F9*F11)</f>
        <v>5400000</v>
      </c>
    </row>
    <row r="13" spans="1:6" ht="12" customHeight="1">
      <c r="A13" s="135" t="s">
        <v>8</v>
      </c>
      <c r="B13" s="6" t="s">
        <v>118</v>
      </c>
      <c r="C13" s="7"/>
      <c r="D13" s="155" t="s">
        <v>9</v>
      </c>
      <c r="E13" s="156"/>
      <c r="F13" s="136" t="s">
        <v>114</v>
      </c>
    </row>
    <row r="14" spans="1:6" ht="12" customHeight="1">
      <c r="A14" s="135" t="s">
        <v>10</v>
      </c>
      <c r="B14" s="6" t="s">
        <v>119</v>
      </c>
      <c r="C14" s="7"/>
      <c r="D14" s="155" t="s">
        <v>11</v>
      </c>
      <c r="E14" s="156"/>
      <c r="F14" s="136" t="s">
        <v>122</v>
      </c>
    </row>
    <row r="15" spans="1:6" ht="24.75" customHeight="1">
      <c r="A15" s="135" t="s">
        <v>12</v>
      </c>
      <c r="B15" s="138">
        <v>44211</v>
      </c>
      <c r="C15" s="7"/>
      <c r="D15" s="155" t="s">
        <v>13</v>
      </c>
      <c r="E15" s="156"/>
      <c r="F15" s="139" t="s">
        <v>69</v>
      </c>
    </row>
    <row r="16" spans="1:6" ht="12" customHeight="1">
      <c r="A16" s="9"/>
      <c r="B16" s="10"/>
      <c r="C16" s="11"/>
      <c r="D16" s="12"/>
      <c r="E16" s="12"/>
      <c r="F16" s="13"/>
    </row>
    <row r="17" spans="1:10" ht="12" customHeight="1">
      <c r="A17" s="159" t="s">
        <v>14</v>
      </c>
      <c r="B17" s="160"/>
      <c r="C17" s="160"/>
      <c r="D17" s="160"/>
      <c r="E17" s="160"/>
      <c r="F17" s="160"/>
    </row>
    <row r="18" spans="1:10" ht="12" customHeight="1">
      <c r="A18" s="14"/>
      <c r="B18" s="15"/>
      <c r="C18" s="15"/>
      <c r="D18" s="15"/>
      <c r="E18" s="16"/>
      <c r="F18" s="16"/>
    </row>
    <row r="19" spans="1:10" ht="12" customHeight="1">
      <c r="A19" s="17" t="s">
        <v>15</v>
      </c>
      <c r="B19" s="18"/>
      <c r="C19" s="19"/>
      <c r="D19" s="19"/>
      <c r="E19" s="19"/>
      <c r="F19" s="19"/>
    </row>
    <row r="20" spans="1:10" ht="24" customHeight="1">
      <c r="A20" s="20" t="s">
        <v>16</v>
      </c>
      <c r="B20" s="20" t="s">
        <v>17</v>
      </c>
      <c r="C20" s="20" t="s">
        <v>18</v>
      </c>
      <c r="D20" s="20" t="s">
        <v>19</v>
      </c>
      <c r="E20" s="20" t="s">
        <v>20</v>
      </c>
      <c r="F20" s="20" t="s">
        <v>21</v>
      </c>
    </row>
    <row r="21" spans="1:10" ht="25.5" customHeight="1">
      <c r="A21" s="101" t="s">
        <v>71</v>
      </c>
      <c r="B21" s="102" t="s">
        <v>22</v>
      </c>
      <c r="C21" s="103">
        <v>1</v>
      </c>
      <c r="D21" s="104" t="s">
        <v>72</v>
      </c>
      <c r="E21" s="105">
        <v>20000</v>
      </c>
      <c r="F21" s="140">
        <f>(C21*E21)</f>
        <v>20000</v>
      </c>
    </row>
    <row r="22" spans="1:10" ht="12.75" customHeight="1">
      <c r="A22" s="106" t="s">
        <v>73</v>
      </c>
      <c r="B22" s="107" t="s">
        <v>22</v>
      </c>
      <c r="C22" s="108">
        <v>6</v>
      </c>
      <c r="D22" s="109" t="s">
        <v>74</v>
      </c>
      <c r="E22" s="105">
        <v>20000</v>
      </c>
      <c r="F22" s="140">
        <f t="shared" ref="F22:F29" si="0">(C22*E22)</f>
        <v>120000</v>
      </c>
    </row>
    <row r="23" spans="1:10" ht="12.75" customHeight="1">
      <c r="A23" s="106" t="s">
        <v>75</v>
      </c>
      <c r="B23" s="107" t="s">
        <v>22</v>
      </c>
      <c r="C23" s="110">
        <v>2</v>
      </c>
      <c r="D23" s="109" t="s">
        <v>76</v>
      </c>
      <c r="E23" s="105">
        <v>20000</v>
      </c>
      <c r="F23" s="140">
        <f t="shared" si="0"/>
        <v>40000</v>
      </c>
    </row>
    <row r="24" spans="1:10" ht="12" customHeight="1">
      <c r="A24" s="106" t="s">
        <v>77</v>
      </c>
      <c r="B24" s="107" t="s">
        <v>22</v>
      </c>
      <c r="C24" s="110">
        <v>4</v>
      </c>
      <c r="D24" s="109" t="s">
        <v>76</v>
      </c>
      <c r="E24" s="105">
        <v>20000</v>
      </c>
      <c r="F24" s="140">
        <f t="shared" si="0"/>
        <v>80000</v>
      </c>
    </row>
    <row r="25" spans="1:10" ht="12" customHeight="1">
      <c r="A25" s="106" t="s">
        <v>78</v>
      </c>
      <c r="B25" s="107" t="s">
        <v>22</v>
      </c>
      <c r="C25" s="110">
        <v>6</v>
      </c>
      <c r="D25" s="109" t="s">
        <v>79</v>
      </c>
      <c r="E25" s="105">
        <v>20000</v>
      </c>
      <c r="F25" s="140">
        <f t="shared" si="0"/>
        <v>120000</v>
      </c>
    </row>
    <row r="26" spans="1:10" ht="15">
      <c r="A26" s="106" t="s">
        <v>80</v>
      </c>
      <c r="B26" s="107" t="s">
        <v>22</v>
      </c>
      <c r="C26" s="110">
        <v>8</v>
      </c>
      <c r="D26" s="109" t="s">
        <v>81</v>
      </c>
      <c r="E26" s="105">
        <v>20000</v>
      </c>
      <c r="F26" s="140">
        <f t="shared" si="0"/>
        <v>160000</v>
      </c>
    </row>
    <row r="27" spans="1:10" ht="12" customHeight="1">
      <c r="A27" s="106" t="s">
        <v>82</v>
      </c>
      <c r="B27" s="107" t="s">
        <v>22</v>
      </c>
      <c r="C27" s="110">
        <v>8</v>
      </c>
      <c r="D27" s="109" t="s">
        <v>31</v>
      </c>
      <c r="E27" s="105">
        <v>20000</v>
      </c>
      <c r="F27" s="140">
        <f t="shared" si="0"/>
        <v>160000</v>
      </c>
      <c r="J27" s="1">
        <f>52/2</f>
        <v>26</v>
      </c>
    </row>
    <row r="28" spans="1:10" ht="12" customHeight="1">
      <c r="A28" s="106" t="s">
        <v>83</v>
      </c>
      <c r="B28" s="107" t="s">
        <v>22</v>
      </c>
      <c r="C28" s="110">
        <v>10</v>
      </c>
      <c r="D28" s="109" t="s">
        <v>84</v>
      </c>
      <c r="E28" s="105">
        <v>20000</v>
      </c>
      <c r="F28" s="140">
        <f t="shared" si="0"/>
        <v>200000</v>
      </c>
    </row>
    <row r="29" spans="1:10" ht="12" customHeight="1">
      <c r="A29" s="111" t="s">
        <v>85</v>
      </c>
      <c r="B29" s="112" t="s">
        <v>22</v>
      </c>
      <c r="C29" s="113">
        <v>30</v>
      </c>
      <c r="D29" s="114" t="s">
        <v>86</v>
      </c>
      <c r="E29" s="105">
        <v>20000</v>
      </c>
      <c r="F29" s="140">
        <f t="shared" si="0"/>
        <v>600000</v>
      </c>
    </row>
    <row r="30" spans="1:10" ht="12" customHeight="1">
      <c r="A30" s="141" t="s">
        <v>23</v>
      </c>
      <c r="B30" s="142"/>
      <c r="C30" s="142"/>
      <c r="D30" s="142"/>
      <c r="E30" s="143"/>
      <c r="F30" s="144">
        <f>SUM(F21:F29)</f>
        <v>1500000</v>
      </c>
    </row>
    <row r="31" spans="1:10" ht="15">
      <c r="A31" s="14"/>
      <c r="B31" s="16"/>
      <c r="C31" s="16"/>
      <c r="D31" s="16"/>
      <c r="E31" s="21"/>
      <c r="F31" s="21"/>
    </row>
    <row r="32" spans="1:10" ht="12.75" customHeight="1">
      <c r="A32" s="22" t="s">
        <v>24</v>
      </c>
      <c r="B32" s="23"/>
      <c r="C32" s="24"/>
      <c r="D32" s="24"/>
      <c r="E32" s="25"/>
      <c r="F32" s="25"/>
    </row>
    <row r="33" spans="1:254" ht="24">
      <c r="A33" s="26" t="s">
        <v>16</v>
      </c>
      <c r="B33" s="27" t="s">
        <v>17</v>
      </c>
      <c r="C33" s="27" t="s">
        <v>18</v>
      </c>
      <c r="D33" s="26" t="s">
        <v>19</v>
      </c>
      <c r="E33" s="27" t="s">
        <v>20</v>
      </c>
      <c r="F33" s="26" t="s">
        <v>21</v>
      </c>
    </row>
    <row r="34" spans="1:254" ht="12.75" customHeight="1">
      <c r="A34" s="106" t="s">
        <v>87</v>
      </c>
      <c r="B34" s="107" t="s">
        <v>88</v>
      </c>
      <c r="C34" s="110">
        <v>1</v>
      </c>
      <c r="D34" s="109" t="s">
        <v>89</v>
      </c>
      <c r="E34" s="105">
        <v>40000</v>
      </c>
      <c r="F34" s="140">
        <f t="shared" ref="F34:F38" si="1">(C34*E34)</f>
        <v>40000</v>
      </c>
    </row>
    <row r="35" spans="1:254" ht="12.75" customHeight="1">
      <c r="A35" s="106" t="s">
        <v>90</v>
      </c>
      <c r="B35" s="107" t="s">
        <v>88</v>
      </c>
      <c r="C35" s="110">
        <v>1</v>
      </c>
      <c r="D35" s="109" t="s">
        <v>91</v>
      </c>
      <c r="E35" s="105">
        <v>40000</v>
      </c>
      <c r="F35" s="140">
        <f t="shared" si="1"/>
        <v>40000</v>
      </c>
    </row>
    <row r="36" spans="1:254" ht="12.75" customHeight="1">
      <c r="A36" s="106" t="s">
        <v>92</v>
      </c>
      <c r="B36" s="107" t="s">
        <v>88</v>
      </c>
      <c r="C36" s="110">
        <v>1</v>
      </c>
      <c r="D36" s="109" t="s">
        <v>91</v>
      </c>
      <c r="E36" s="105">
        <v>40000</v>
      </c>
      <c r="F36" s="140">
        <f t="shared" si="1"/>
        <v>40000</v>
      </c>
    </row>
    <row r="37" spans="1:254" ht="12.75" customHeight="1">
      <c r="A37" s="106" t="s">
        <v>93</v>
      </c>
      <c r="B37" s="107" t="s">
        <v>88</v>
      </c>
      <c r="C37" s="110">
        <v>2</v>
      </c>
      <c r="D37" s="109" t="s">
        <v>94</v>
      </c>
      <c r="E37" s="105">
        <v>40000</v>
      </c>
      <c r="F37" s="140">
        <f t="shared" si="1"/>
        <v>80000</v>
      </c>
    </row>
    <row r="38" spans="1:254" ht="24">
      <c r="A38" s="115" t="s">
        <v>95</v>
      </c>
      <c r="B38" s="116" t="s">
        <v>88</v>
      </c>
      <c r="C38" s="117">
        <v>2</v>
      </c>
      <c r="D38" s="118" t="s">
        <v>30</v>
      </c>
      <c r="E38" s="119">
        <v>40000</v>
      </c>
      <c r="F38" s="140">
        <f t="shared" si="1"/>
        <v>80000</v>
      </c>
    </row>
    <row r="39" spans="1:254" ht="25.5" customHeight="1">
      <c r="A39" s="28" t="s">
        <v>25</v>
      </c>
      <c r="B39" s="29"/>
      <c r="C39" s="29"/>
      <c r="D39" s="29"/>
      <c r="E39" s="30"/>
      <c r="F39" s="94">
        <f>SUM(F34:F38)</f>
        <v>280000</v>
      </c>
    </row>
    <row r="40" spans="1:254" ht="12.75" customHeight="1">
      <c r="A40" s="31"/>
      <c r="B40" s="32"/>
      <c r="C40" s="32"/>
      <c r="D40" s="32"/>
      <c r="E40" s="33"/>
      <c r="F40" s="33"/>
    </row>
    <row r="41" spans="1:254" ht="12.75" customHeight="1">
      <c r="A41" s="22" t="s">
        <v>26</v>
      </c>
      <c r="B41" s="23"/>
      <c r="C41" s="24"/>
      <c r="D41" s="24"/>
      <c r="E41" s="25"/>
      <c r="F41" s="25"/>
    </row>
    <row r="42" spans="1:254" ht="25.5" customHeight="1">
      <c r="A42" s="34" t="s">
        <v>16</v>
      </c>
      <c r="B42" s="34" t="s">
        <v>17</v>
      </c>
      <c r="C42" s="34" t="s">
        <v>18</v>
      </c>
      <c r="D42" s="34" t="s">
        <v>19</v>
      </c>
      <c r="E42" s="35" t="s">
        <v>20</v>
      </c>
      <c r="F42" s="34" t="s">
        <v>21</v>
      </c>
    </row>
    <row r="43" spans="1:254" ht="12.75" customHeight="1">
      <c r="A43" s="106" t="s">
        <v>28</v>
      </c>
      <c r="B43" s="109" t="s">
        <v>27</v>
      </c>
      <c r="C43" s="108">
        <v>1</v>
      </c>
      <c r="D43" s="120" t="s">
        <v>89</v>
      </c>
      <c r="E43" s="105">
        <v>90000</v>
      </c>
      <c r="F43" s="140">
        <f t="shared" ref="F43:F45" si="2">(C43*E43)</f>
        <v>90000</v>
      </c>
    </row>
    <row r="44" spans="1:254" ht="25.5" customHeight="1">
      <c r="A44" s="106" t="s">
        <v>67</v>
      </c>
      <c r="B44" s="109" t="s">
        <v>27</v>
      </c>
      <c r="C44" s="108">
        <v>3</v>
      </c>
      <c r="D44" s="120" t="s">
        <v>89</v>
      </c>
      <c r="E44" s="105">
        <v>40000</v>
      </c>
      <c r="F44" s="140">
        <f t="shared" si="2"/>
        <v>120000</v>
      </c>
    </row>
    <row r="45" spans="1:254" ht="12.75" customHeight="1">
      <c r="A45" s="106" t="s">
        <v>96</v>
      </c>
      <c r="B45" s="109" t="s">
        <v>27</v>
      </c>
      <c r="C45" s="108">
        <v>2</v>
      </c>
      <c r="D45" s="120" t="s">
        <v>94</v>
      </c>
      <c r="E45" s="105">
        <v>30000</v>
      </c>
      <c r="F45" s="140">
        <f t="shared" si="2"/>
        <v>60000</v>
      </c>
    </row>
    <row r="46" spans="1:254" ht="12.75" customHeight="1">
      <c r="A46" s="28" t="s">
        <v>32</v>
      </c>
      <c r="B46" s="29"/>
      <c r="C46" s="29"/>
      <c r="D46" s="29"/>
      <c r="E46" s="30"/>
      <c r="F46" s="94">
        <f>SUM(F43:F45)</f>
        <v>270000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2.75" customHeight="1">
      <c r="A47" s="31"/>
      <c r="B47" s="32"/>
      <c r="C47" s="32"/>
      <c r="D47" s="32"/>
      <c r="E47" s="33"/>
      <c r="F47" s="33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ht="12.75" customHeight="1">
      <c r="A48" s="22" t="s">
        <v>33</v>
      </c>
      <c r="B48" s="23"/>
      <c r="C48" s="24"/>
      <c r="D48" s="24"/>
      <c r="E48" s="25"/>
      <c r="F48" s="2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ht="24">
      <c r="A49" s="35" t="s">
        <v>34</v>
      </c>
      <c r="B49" s="35" t="s">
        <v>35</v>
      </c>
      <c r="C49" s="35" t="s">
        <v>36</v>
      </c>
      <c r="D49" s="35" t="s">
        <v>19</v>
      </c>
      <c r="E49" s="35" t="s">
        <v>20</v>
      </c>
      <c r="F49" s="35" t="s">
        <v>21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ht="12.75" customHeight="1">
      <c r="A50" s="121" t="s">
        <v>97</v>
      </c>
      <c r="B50" s="122"/>
      <c r="C50" s="122"/>
      <c r="D50" s="122"/>
      <c r="E50" s="122"/>
      <c r="F50" s="96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ht="13.5" customHeight="1">
      <c r="A51" s="106" t="s">
        <v>37</v>
      </c>
      <c r="B51" s="110" t="s">
        <v>39</v>
      </c>
      <c r="C51" s="110">
        <v>240</v>
      </c>
      <c r="D51" s="120" t="s">
        <v>29</v>
      </c>
      <c r="E51" s="105">
        <v>1500</v>
      </c>
      <c r="F51" s="97">
        <f>E51*C51</f>
        <v>360000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ht="12" customHeight="1">
      <c r="A52" s="123" t="s">
        <v>38</v>
      </c>
      <c r="B52" s="122"/>
      <c r="C52" s="122"/>
      <c r="D52" s="122"/>
      <c r="E52" s="122"/>
      <c r="F52" s="96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pans="1:254" ht="12" customHeight="1">
      <c r="A53" s="124" t="s">
        <v>98</v>
      </c>
      <c r="B53" s="125" t="s">
        <v>39</v>
      </c>
      <c r="C53" s="125">
        <v>300</v>
      </c>
      <c r="D53" s="120" t="s">
        <v>72</v>
      </c>
      <c r="E53" s="126">
        <v>400</v>
      </c>
      <c r="F53" s="98">
        <f t="shared" ref="F53:F54" si="3">E53*C53</f>
        <v>120000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ht="24" customHeight="1">
      <c r="A54" s="124" t="s">
        <v>99</v>
      </c>
      <c r="B54" s="125" t="s">
        <v>39</v>
      </c>
      <c r="C54" s="125">
        <v>200</v>
      </c>
      <c r="D54" s="120" t="s">
        <v>94</v>
      </c>
      <c r="E54" s="126">
        <v>400</v>
      </c>
      <c r="F54" s="98">
        <f t="shared" si="3"/>
        <v>80000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pans="1:254" ht="12.75" customHeight="1">
      <c r="A55" s="127" t="s">
        <v>100</v>
      </c>
      <c r="B55" s="125"/>
      <c r="C55" s="125"/>
      <c r="D55" s="120"/>
      <c r="E55" s="126"/>
      <c r="F55" s="9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 ht="13.5" customHeight="1">
      <c r="A56" s="124" t="s">
        <v>101</v>
      </c>
      <c r="B56" s="125" t="s">
        <v>102</v>
      </c>
      <c r="C56" s="125">
        <v>3</v>
      </c>
      <c r="D56" s="128" t="s">
        <v>103</v>
      </c>
      <c r="E56" s="126">
        <v>9500</v>
      </c>
      <c r="F56" s="98">
        <f t="shared" ref="F56:F61" si="4">E56*C56</f>
        <v>28500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pans="1:254" ht="12" customHeight="1">
      <c r="A57" s="124" t="s">
        <v>104</v>
      </c>
      <c r="B57" s="125" t="s">
        <v>102</v>
      </c>
      <c r="C57" s="125">
        <v>0.8</v>
      </c>
      <c r="D57" s="128" t="s">
        <v>103</v>
      </c>
      <c r="E57" s="126">
        <v>24650</v>
      </c>
      <c r="F57" s="98">
        <f t="shared" si="4"/>
        <v>19720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pans="1:254" ht="12" customHeight="1">
      <c r="A58" s="124" t="s">
        <v>105</v>
      </c>
      <c r="B58" s="125" t="s">
        <v>102</v>
      </c>
      <c r="C58" s="125">
        <v>4</v>
      </c>
      <c r="D58" s="128" t="s">
        <v>103</v>
      </c>
      <c r="E58" s="126">
        <v>22000</v>
      </c>
      <c r="F58" s="98">
        <f t="shared" si="4"/>
        <v>88000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ht="12" customHeight="1">
      <c r="A59" s="124" t="s">
        <v>106</v>
      </c>
      <c r="B59" s="125" t="s">
        <v>102</v>
      </c>
      <c r="C59" s="125">
        <v>1</v>
      </c>
      <c r="D59" s="120" t="s">
        <v>29</v>
      </c>
      <c r="E59" s="126">
        <v>38000</v>
      </c>
      <c r="F59" s="98">
        <f t="shared" si="4"/>
        <v>38000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pans="1:254" ht="12" customHeight="1">
      <c r="A60" s="124" t="s">
        <v>107</v>
      </c>
      <c r="B60" s="125" t="s">
        <v>102</v>
      </c>
      <c r="C60" s="125">
        <v>2</v>
      </c>
      <c r="D60" s="128" t="s">
        <v>94</v>
      </c>
      <c r="E60" s="126">
        <v>9000</v>
      </c>
      <c r="F60" s="98">
        <f t="shared" si="4"/>
        <v>18000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ht="12" customHeight="1">
      <c r="A61" s="124" t="s">
        <v>108</v>
      </c>
      <c r="B61" s="125" t="s">
        <v>102</v>
      </c>
      <c r="C61" s="125">
        <v>3</v>
      </c>
      <c r="D61" s="128" t="s">
        <v>103</v>
      </c>
      <c r="E61" s="126">
        <v>14000</v>
      </c>
      <c r="F61" s="98">
        <f t="shared" si="4"/>
        <v>42000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1:254" ht="12" customHeight="1">
      <c r="A62" s="129" t="s">
        <v>41</v>
      </c>
      <c r="B62" s="130"/>
      <c r="C62" s="130"/>
      <c r="D62" s="130"/>
      <c r="E62" s="130"/>
      <c r="F62" s="99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ht="12" customHeight="1">
      <c r="A63" s="124" t="s">
        <v>109</v>
      </c>
      <c r="B63" s="125" t="s">
        <v>110</v>
      </c>
      <c r="C63" s="125">
        <v>130</v>
      </c>
      <c r="D63" s="128" t="s">
        <v>70</v>
      </c>
      <c r="E63" s="126">
        <v>500</v>
      </c>
      <c r="F63" s="98">
        <f>E63*C63</f>
        <v>65000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ht="12.75" customHeight="1">
      <c r="A64" s="106" t="s">
        <v>111</v>
      </c>
      <c r="B64" s="110" t="s">
        <v>112</v>
      </c>
      <c r="C64" s="110">
        <v>2000</v>
      </c>
      <c r="D64" s="128" t="s">
        <v>70</v>
      </c>
      <c r="E64" s="105">
        <v>1</v>
      </c>
      <c r="F64" s="97">
        <f>E64*C64</f>
        <v>2000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1:254" ht="12" customHeight="1">
      <c r="A65" s="28" t="s">
        <v>40</v>
      </c>
      <c r="B65" s="29"/>
      <c r="C65" s="29"/>
      <c r="D65" s="29"/>
      <c r="E65" s="30"/>
      <c r="F65" s="100">
        <f>SUM(F50:F64)</f>
        <v>861220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1:254" ht="12" customHeight="1">
      <c r="A66" s="31"/>
      <c r="B66" s="32"/>
      <c r="C66" s="32"/>
      <c r="D66" s="36"/>
      <c r="E66" s="33"/>
      <c r="F66" s="33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1:254" ht="12" customHeight="1">
      <c r="A67" s="22" t="s">
        <v>41</v>
      </c>
      <c r="B67" s="23"/>
      <c r="C67" s="24"/>
      <c r="D67" s="24"/>
      <c r="E67" s="25"/>
      <c r="F67" s="25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1:254" ht="12" customHeight="1">
      <c r="A68" s="34" t="s">
        <v>42</v>
      </c>
      <c r="B68" s="35" t="s">
        <v>35</v>
      </c>
      <c r="C68" s="35" t="s">
        <v>36</v>
      </c>
      <c r="D68" s="34" t="s">
        <v>19</v>
      </c>
      <c r="E68" s="35" t="s">
        <v>20</v>
      </c>
      <c r="F68" s="34" t="s">
        <v>21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ht="12" customHeight="1">
      <c r="A69" s="145"/>
      <c r="B69" s="146"/>
      <c r="C69" s="8"/>
      <c r="D69" s="147"/>
      <c r="E69" s="148"/>
      <c r="F69" s="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ht="12" customHeight="1">
      <c r="A70" s="131" t="s">
        <v>43</v>
      </c>
      <c r="B70" s="132"/>
      <c r="C70" s="132"/>
      <c r="D70" s="132"/>
      <c r="E70" s="133"/>
      <c r="F70" s="134">
        <f>SUM(F69:F69)</f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ht="12.75" customHeight="1">
      <c r="A71" s="50"/>
      <c r="B71" s="50"/>
      <c r="C71" s="50"/>
      <c r="D71" s="50"/>
      <c r="E71" s="51"/>
      <c r="F71" s="5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1:254" ht="12.75" customHeight="1">
      <c r="A72" s="52" t="s">
        <v>44</v>
      </c>
      <c r="B72" s="53"/>
      <c r="C72" s="53"/>
      <c r="D72" s="53"/>
      <c r="E72" s="53"/>
      <c r="F72" s="54">
        <f>+F30+F39+F46+F65</f>
        <v>2911220</v>
      </c>
      <c r="G72" s="95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1:254" ht="15" customHeight="1">
      <c r="A73" s="55" t="s">
        <v>45</v>
      </c>
      <c r="B73" s="38"/>
      <c r="C73" s="38"/>
      <c r="D73" s="38"/>
      <c r="E73" s="38"/>
      <c r="F73" s="56">
        <f>F72*0.05</f>
        <v>145561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1:254" ht="12" customHeight="1">
      <c r="A74" s="57" t="s">
        <v>46</v>
      </c>
      <c r="B74" s="37"/>
      <c r="C74" s="37"/>
      <c r="D74" s="37"/>
      <c r="E74" s="37"/>
      <c r="F74" s="58">
        <f>F73+F72</f>
        <v>3056781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pans="1:254" ht="12" customHeight="1">
      <c r="A75" s="55" t="s">
        <v>47</v>
      </c>
      <c r="B75" s="38"/>
      <c r="C75" s="38"/>
      <c r="D75" s="38"/>
      <c r="E75" s="38"/>
      <c r="F75" s="56">
        <f>F12</f>
        <v>5400000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pans="1:254" ht="12" customHeight="1">
      <c r="A76" s="59" t="s">
        <v>48</v>
      </c>
      <c r="B76" s="149"/>
      <c r="C76" s="149"/>
      <c r="D76" s="149"/>
      <c r="E76" s="149"/>
      <c r="F76" s="60">
        <f>F75-F74</f>
        <v>2343219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1:254" ht="12" customHeight="1">
      <c r="A77" s="48" t="s">
        <v>49</v>
      </c>
      <c r="B77" s="49"/>
      <c r="C77" s="49"/>
      <c r="D77" s="49"/>
      <c r="E77" s="49"/>
      <c r="F77" s="45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ht="12" customHeight="1" thickBot="1">
      <c r="A78" s="61"/>
      <c r="B78" s="49"/>
      <c r="C78" s="49"/>
      <c r="D78" s="49"/>
      <c r="E78" s="49"/>
      <c r="F78" s="45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ht="12" customHeight="1">
      <c r="A79" s="73" t="s">
        <v>50</v>
      </c>
      <c r="B79" s="74"/>
      <c r="C79" s="74"/>
      <c r="D79" s="74"/>
      <c r="E79" s="75"/>
      <c r="F79" s="45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pans="1:254" ht="12" customHeight="1">
      <c r="A80" s="76" t="s">
        <v>51</v>
      </c>
      <c r="B80" s="47"/>
      <c r="C80" s="47"/>
      <c r="D80" s="47"/>
      <c r="E80" s="77"/>
      <c r="F80" s="45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1:254" ht="12.75" customHeight="1">
      <c r="A81" s="76" t="s">
        <v>52</v>
      </c>
      <c r="B81" s="47"/>
      <c r="C81" s="47"/>
      <c r="D81" s="47"/>
      <c r="E81" s="77"/>
      <c r="F81" s="4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pans="1:254" ht="12" customHeight="1">
      <c r="A82" s="76" t="s">
        <v>68</v>
      </c>
      <c r="B82" s="47"/>
      <c r="C82" s="47"/>
      <c r="D82" s="47"/>
      <c r="E82" s="77"/>
      <c r="F82" s="45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pans="1:254" ht="12.75" customHeight="1">
      <c r="A83" s="76" t="s">
        <v>53</v>
      </c>
      <c r="B83" s="47"/>
      <c r="C83" s="47"/>
      <c r="D83" s="47"/>
      <c r="E83" s="77"/>
      <c r="F83" s="45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pans="1:254" ht="12" customHeight="1">
      <c r="A84" s="76" t="s">
        <v>54</v>
      </c>
      <c r="B84" s="47"/>
      <c r="C84" s="47"/>
      <c r="D84" s="47"/>
      <c r="E84" s="77"/>
      <c r="F84" s="45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ht="12" customHeight="1" thickBot="1">
      <c r="A85" s="78" t="s">
        <v>55</v>
      </c>
      <c r="B85" s="79"/>
      <c r="C85" s="79"/>
      <c r="D85" s="79"/>
      <c r="E85" s="80"/>
      <c r="F85" s="4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pans="1:254" ht="12.75" customHeight="1">
      <c r="A86" s="71"/>
      <c r="B86" s="47"/>
      <c r="C86" s="47"/>
      <c r="D86" s="47"/>
      <c r="E86" s="47"/>
      <c r="F86" s="45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pans="1:254" ht="15.6" customHeight="1" thickBot="1">
      <c r="A87" s="153" t="s">
        <v>56</v>
      </c>
      <c r="B87" s="154"/>
      <c r="C87" s="70"/>
      <c r="D87" s="39"/>
      <c r="E87" s="39"/>
      <c r="F87" s="45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pans="1:254" ht="11.25" customHeight="1">
      <c r="A88" s="63" t="s">
        <v>42</v>
      </c>
      <c r="B88" s="40" t="s">
        <v>57</v>
      </c>
      <c r="C88" s="64" t="s">
        <v>58</v>
      </c>
      <c r="D88" s="39"/>
      <c r="E88" s="39"/>
      <c r="F88" s="45"/>
    </row>
    <row r="89" spans="1:254" ht="11.25" customHeight="1">
      <c r="A89" s="65" t="s">
        <v>59</v>
      </c>
      <c r="B89" s="41">
        <f>+F30</f>
        <v>1500000</v>
      </c>
      <c r="C89" s="66">
        <f>(B89/B95)</f>
        <v>0.49071228851527143</v>
      </c>
      <c r="D89" s="39"/>
      <c r="E89" s="39"/>
      <c r="F89" s="45"/>
    </row>
    <row r="90" spans="1:254" ht="11.25" customHeight="1">
      <c r="A90" s="65" t="s">
        <v>60</v>
      </c>
      <c r="B90" s="41">
        <f>+F39</f>
        <v>280000</v>
      </c>
      <c r="C90" s="66">
        <f>+B90/B95</f>
        <v>9.1599627189517335E-2</v>
      </c>
      <c r="D90" s="39"/>
      <c r="E90" s="39"/>
      <c r="F90" s="45"/>
    </row>
    <row r="91" spans="1:254" ht="11.25" customHeight="1">
      <c r="A91" s="65" t="s">
        <v>61</v>
      </c>
      <c r="B91" s="41">
        <f>+F46</f>
        <v>270000</v>
      </c>
      <c r="C91" s="66">
        <f>(B91/B95)</f>
        <v>8.8328211932748868E-2</v>
      </c>
      <c r="D91" s="39"/>
      <c r="E91" s="39"/>
      <c r="F91" s="45"/>
    </row>
    <row r="92" spans="1:254" ht="11.25" customHeight="1">
      <c r="A92" s="65" t="s">
        <v>34</v>
      </c>
      <c r="B92" s="41">
        <f>+F65</f>
        <v>861220</v>
      </c>
      <c r="C92" s="66">
        <f>(B92/B95)</f>
        <v>0.28174082474341472</v>
      </c>
      <c r="D92" s="39"/>
      <c r="E92" s="39"/>
      <c r="F92" s="45"/>
    </row>
    <row r="93" spans="1:254" ht="11.25" customHeight="1">
      <c r="A93" s="65" t="s">
        <v>62</v>
      </c>
      <c r="B93" s="42">
        <f>+F70</f>
        <v>0</v>
      </c>
      <c r="C93" s="66">
        <f>(B93/B95)</f>
        <v>0</v>
      </c>
      <c r="D93" s="44"/>
      <c r="E93" s="44"/>
      <c r="F93" s="45"/>
    </row>
    <row r="94" spans="1:254" ht="11.25" customHeight="1">
      <c r="A94" s="65" t="s">
        <v>63</v>
      </c>
      <c r="B94" s="42">
        <f>+F73</f>
        <v>145561</v>
      </c>
      <c r="C94" s="66">
        <f>(B94/B95)</f>
        <v>4.7619047619047616E-2</v>
      </c>
      <c r="D94" s="44"/>
      <c r="E94" s="44"/>
      <c r="F94" s="45"/>
    </row>
    <row r="95" spans="1:254" ht="11.25" customHeight="1" thickBot="1">
      <c r="A95" s="67" t="s">
        <v>64</v>
      </c>
      <c r="B95" s="68">
        <f>SUM(B89:B94)</f>
        <v>3056781</v>
      </c>
      <c r="C95" s="69">
        <f>SUM(C89:C94)</f>
        <v>1</v>
      </c>
      <c r="D95" s="44"/>
      <c r="E95" s="44"/>
      <c r="F95" s="45"/>
    </row>
    <row r="96" spans="1:254" ht="11.25" customHeight="1">
      <c r="A96" s="61"/>
      <c r="B96" s="49"/>
      <c r="C96" s="49"/>
      <c r="D96" s="49"/>
      <c r="E96" s="49"/>
      <c r="F96" s="45"/>
    </row>
    <row r="97" spans="1:6" ht="11.25" customHeight="1">
      <c r="A97" s="62"/>
      <c r="B97" s="49"/>
      <c r="C97" s="49"/>
      <c r="D97" s="49"/>
      <c r="E97" s="49"/>
      <c r="F97" s="45"/>
    </row>
    <row r="98" spans="1:6" ht="11.25" customHeight="1" thickBot="1">
      <c r="A98" s="82"/>
      <c r="B98" s="83" t="s">
        <v>65</v>
      </c>
      <c r="C98" s="84"/>
      <c r="D98" s="85"/>
      <c r="E98" s="43"/>
      <c r="F98" s="45"/>
    </row>
    <row r="99" spans="1:6" ht="11.25" customHeight="1">
      <c r="A99" s="86" t="s">
        <v>120</v>
      </c>
      <c r="B99" s="151">
        <v>2000</v>
      </c>
      <c r="C99" s="151">
        <v>2500</v>
      </c>
      <c r="D99" s="152">
        <v>3000</v>
      </c>
      <c r="E99" s="81"/>
      <c r="F99" s="46"/>
    </row>
    <row r="100" spans="1:6" ht="11.25" customHeight="1" thickBot="1">
      <c r="A100" s="67" t="s">
        <v>121</v>
      </c>
      <c r="B100" s="68">
        <f>(F74/B99)</f>
        <v>1528.3905</v>
      </c>
      <c r="C100" s="68">
        <f>(F74/C99)</f>
        <v>1222.7123999999999</v>
      </c>
      <c r="D100" s="87">
        <f>(F74/D99)</f>
        <v>1018.927</v>
      </c>
      <c r="E100" s="81"/>
      <c r="F100" s="46"/>
    </row>
    <row r="101" spans="1:6" ht="11.25" customHeight="1">
      <c r="A101" s="72" t="s">
        <v>66</v>
      </c>
      <c r="B101" s="47"/>
      <c r="C101" s="47"/>
      <c r="D101" s="47"/>
      <c r="E101" s="47"/>
      <c r="F101" s="47"/>
    </row>
  </sheetData>
  <mergeCells count="9">
    <mergeCell ref="A87:B87"/>
    <mergeCell ref="D13:E13"/>
    <mergeCell ref="D11:E11"/>
    <mergeCell ref="D10:E10"/>
    <mergeCell ref="D9:E9"/>
    <mergeCell ref="D14:E14"/>
    <mergeCell ref="D15:E15"/>
    <mergeCell ref="A17:F17"/>
    <mergeCell ref="D12:E12"/>
  </mergeCells>
  <pageMargins left="0.74803149606299213" right="0.74803149606299213" top="0.98425196850393704" bottom="0.98425196850393704" header="0" footer="0"/>
  <pageSetup paperSize="9" scale="90" fitToWidth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baseColWidth="10" defaultRowHeight="15"/>
  <sheetData>
    <row r="1" spans="1:5">
      <c r="A1" s="88" t="s">
        <v>71</v>
      </c>
      <c r="B1" s="89" t="s">
        <v>22</v>
      </c>
      <c r="C1" s="90">
        <v>1</v>
      </c>
      <c r="D1" s="91" t="s">
        <v>72</v>
      </c>
      <c r="E1" s="92">
        <v>20000</v>
      </c>
    </row>
    <row r="2" spans="1:5">
      <c r="A2" s="88" t="s">
        <v>73</v>
      </c>
      <c r="B2" s="89" t="s">
        <v>22</v>
      </c>
      <c r="C2" s="90">
        <v>6</v>
      </c>
      <c r="D2" s="91" t="s">
        <v>74</v>
      </c>
      <c r="E2" s="92">
        <v>20000</v>
      </c>
    </row>
    <row r="3" spans="1:5">
      <c r="A3" s="88" t="s">
        <v>75</v>
      </c>
      <c r="B3" s="89" t="s">
        <v>22</v>
      </c>
      <c r="C3" s="93">
        <v>2</v>
      </c>
      <c r="D3" s="91" t="s">
        <v>76</v>
      </c>
      <c r="E3" s="92">
        <v>20000</v>
      </c>
    </row>
    <row r="4" spans="1:5">
      <c r="A4" s="88" t="s">
        <v>77</v>
      </c>
      <c r="B4" s="89" t="s">
        <v>22</v>
      </c>
      <c r="C4" s="93">
        <v>4</v>
      </c>
      <c r="D4" s="91" t="s">
        <v>76</v>
      </c>
      <c r="E4" s="92">
        <v>20000</v>
      </c>
    </row>
    <row r="5" spans="1:5">
      <c r="A5" s="88" t="s">
        <v>78</v>
      </c>
      <c r="B5" s="89" t="s">
        <v>22</v>
      </c>
      <c r="C5" s="93">
        <v>6</v>
      </c>
      <c r="D5" s="91" t="s">
        <v>79</v>
      </c>
      <c r="E5" s="92">
        <v>20000</v>
      </c>
    </row>
    <row r="6" spans="1:5">
      <c r="A6" s="88" t="s">
        <v>80</v>
      </c>
      <c r="B6" s="89" t="s">
        <v>22</v>
      </c>
      <c r="C6" s="93">
        <v>8</v>
      </c>
      <c r="D6" s="91" t="s">
        <v>81</v>
      </c>
      <c r="E6" s="92">
        <v>20000</v>
      </c>
    </row>
    <row r="7" spans="1:5">
      <c r="A7" s="88" t="s">
        <v>82</v>
      </c>
      <c r="B7" s="89" t="s">
        <v>22</v>
      </c>
      <c r="C7" s="93">
        <v>8</v>
      </c>
      <c r="D7" s="91" t="s">
        <v>31</v>
      </c>
      <c r="E7" s="92">
        <v>20000</v>
      </c>
    </row>
    <row r="8" spans="1:5">
      <c r="A8" s="88" t="s">
        <v>83</v>
      </c>
      <c r="B8" s="89" t="s">
        <v>22</v>
      </c>
      <c r="C8" s="93">
        <v>10</v>
      </c>
      <c r="D8" s="91" t="s">
        <v>84</v>
      </c>
      <c r="E8" s="92">
        <v>20000</v>
      </c>
    </row>
    <row r="9" spans="1:5">
      <c r="A9" s="88" t="s">
        <v>85</v>
      </c>
      <c r="B9" s="89" t="s">
        <v>22</v>
      </c>
      <c r="C9" s="93">
        <v>30</v>
      </c>
      <c r="D9" s="91" t="s">
        <v>86</v>
      </c>
      <c r="E9" s="92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Mani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2021-01-13T13:32:02Z</cp:lastPrinted>
  <dcterms:created xsi:type="dcterms:W3CDTF">2020-11-27T12:49:26Z</dcterms:created>
  <dcterms:modified xsi:type="dcterms:W3CDTF">2021-04-07T16:19:17Z</dcterms:modified>
</cp:coreProperties>
</file>