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0" yWindow="0" windowWidth="25200" windowHeight="1138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C89" i="1"/>
  <c r="C88" i="1"/>
  <c r="C87" i="1"/>
  <c r="C86" i="1"/>
  <c r="C85" i="1"/>
  <c r="G65" i="1" l="1"/>
  <c r="G64" i="1"/>
  <c r="G63" i="1"/>
  <c r="G66" i="1" s="1"/>
  <c r="G57" i="1"/>
  <c r="G55" i="1"/>
  <c r="G53" i="1"/>
  <c r="G52" i="1"/>
  <c r="G50" i="1"/>
  <c r="G42" i="1"/>
  <c r="G41" i="1"/>
  <c r="G38" i="1"/>
  <c r="G40" i="1"/>
  <c r="G39" i="1"/>
  <c r="G37" i="1"/>
  <c r="G36" i="1"/>
  <c r="G35" i="1"/>
  <c r="G34" i="1"/>
  <c r="G24" i="1"/>
  <c r="G23" i="1"/>
  <c r="G22" i="1"/>
  <c r="G21" i="1"/>
  <c r="G12" i="1"/>
  <c r="G45" i="1" l="1"/>
  <c r="G30" i="1"/>
  <c r="C91" i="1"/>
  <c r="D88" i="1" s="1"/>
  <c r="G71" i="1"/>
  <c r="D85" i="1" l="1"/>
  <c r="D89" i="1"/>
  <c r="D90" i="1"/>
  <c r="G25" i="1"/>
  <c r="D87" i="1"/>
  <c r="G59" i="1"/>
  <c r="G68" i="1" l="1"/>
  <c r="G69" i="1" s="1"/>
  <c r="G70" i="1" s="1"/>
  <c r="D96" i="1" s="1"/>
  <c r="D91" i="1"/>
  <c r="G72" i="1" l="1"/>
  <c r="C96" i="1"/>
  <c r="E96" i="1"/>
</calcChain>
</file>

<file path=xl/sharedStrings.xml><?xml version="1.0" encoding="utf-8"?>
<sst xmlns="http://schemas.openxmlformats.org/spreadsheetml/2006/main" count="160" uniqueCount="114">
  <si>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</si>
  <si>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</si>
  <si>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</si>
  <si>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</si>
  <si>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</si>
  <si>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</si>
  <si>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</si>
  <si>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</si>
  <si>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</si>
  <si>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</si>
  <si>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</si>
  <si>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</si>
  <si>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</si>
  <si>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</si>
  <si>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</si>
  <si>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</si>
  <si>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</si>
  <si>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</si>
  <si>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</si>
  <si>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</si>
  <si>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</si>
  <si>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</si>
  <si>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</si>
  <si>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</si>
  <si>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</si>
  <si>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</si>
  <si>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</si>
  <si>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</si>
  <si>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</si>
  <si>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</si>
  <si>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</si>
  <si>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</si>
  <si>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</si>
  <si>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Septiembre-Octubre</t>
  </si>
  <si>
    <t>Octubre-Noviembre</t>
  </si>
  <si>
    <t>Noviembre-Diciembre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</si>
  <si>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</si>
  <si>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</si>
  <si>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</si>
  <si>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</si>
  <si>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</si>
  <si>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</si>
  <si>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</si>
  <si>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</si>
  <si>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</si>
  <si>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Primagram Gold 660 SC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</si>
  <si>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</si>
  <si>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</si>
  <si>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</si>
  <si>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</si>
  <si>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</si>
  <si>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</si>
  <si>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</si>
  <si>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</si>
  <si>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</si>
  <si>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</si>
  <si>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</si>
  <si>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</si>
  <si>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</si>
  <si>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</si>
  <si>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</si>
  <si>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</si>
  <si>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</si>
  <si>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</si>
  <si>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</si>
  <si>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</si>
  <si>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</si>
  <si>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</si>
  <si>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</si>
  <si>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</si>
  <si>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</si>
  <si>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</si>
  <si>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</si>
  <si>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</si>
  <si>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Lib. B. O'Higgins</t>
  </si>
  <si>
    <t>Lolol</t>
  </si>
  <si>
    <t>Lolol - Pumanque</t>
  </si>
  <si>
    <t>Mercado interno</t>
  </si>
  <si>
    <t>Abril-Mayo</t>
  </si>
  <si>
    <t xml:space="preserve"> Sequías, heladas</t>
  </si>
  <si>
    <t>Riego de pre siembra</t>
  </si>
  <si>
    <t>Riegos</t>
  </si>
  <si>
    <t>Paleo de regueros</t>
  </si>
  <si>
    <t>Labores de cosecha</t>
  </si>
  <si>
    <t>Picado de rastrojo</t>
  </si>
  <si>
    <t>Mayo-Junio</t>
  </si>
  <si>
    <t>Rastra combinada</t>
  </si>
  <si>
    <t>Septiembre</t>
  </si>
  <si>
    <t>Aplicación de herbicidas</t>
  </si>
  <si>
    <t>Surqueadora</t>
  </si>
  <si>
    <t>Octubre</t>
  </si>
  <si>
    <t>Aplicación de pesticidas</t>
  </si>
  <si>
    <t>Siembra y fertilización</t>
  </si>
  <si>
    <t>Cultivador-abonador</t>
  </si>
  <si>
    <t>SEMILLAS</t>
  </si>
  <si>
    <t>Semillas</t>
  </si>
  <si>
    <t>Bolsa (50000 sem)</t>
  </si>
  <si>
    <t>Septiembre - Octubre</t>
  </si>
  <si>
    <t>Mezcla N-P-K</t>
  </si>
  <si>
    <t>Urea</t>
  </si>
  <si>
    <t>Noviembre</t>
  </si>
  <si>
    <t>lt</t>
  </si>
  <si>
    <t>Troya 4 EC</t>
  </si>
  <si>
    <t>Traslados</t>
  </si>
  <si>
    <t>Abril</t>
  </si>
  <si>
    <t>Agua (Convento Viejo)</t>
  </si>
  <si>
    <r>
      <t>m</t>
    </r>
    <r>
      <rPr>
        <vertAlign val="superscript"/>
        <sz val="8"/>
        <color indexed="8"/>
        <rFont val="Calibri"/>
        <family val="2"/>
      </rPr>
      <t>3</t>
    </r>
  </si>
  <si>
    <t>Junio</t>
  </si>
  <si>
    <t>Secado</t>
  </si>
  <si>
    <t>2.  Precio de Insumos corresponde a precios colocados en el predio</t>
  </si>
  <si>
    <t>6. El  costo de la mano de obra incluye impuestos e imposiciones</t>
  </si>
  <si>
    <t>Pioneer P1098 y 34B19, Dekalb DK630 y DK619, Tuniche 2715 y 2720</t>
  </si>
  <si>
    <t>3. Precio esperado por ventas corresponde a precio colocado en planta Longovilo, Nancagua, San Fernando. Incorpora valor de secado hasta 14,5% de humedad.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</si>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</sst>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  <numFmt numFmtId="167" formatCode="0.0"/>
    <numFmt numFmtId="168" formatCode="_-&quot;$&quot;\ * #,##0_-;\-&quot;$&quot;\ * #,##0_-;_-&quot;$&quot;\ * &quot;-&quot;_-;_-@_-"/>
    <numFmt numFmtId="169" formatCode="0.000"/>
    <numFmt numFmtId="170" formatCode="#,##0_ ;\-#,##0\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vertAlign val="superscript"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19" fillId="0" borderId="22"/>
    <xf numFmtId="168" fontId="19" fillId="0" borderId="22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 wrapText="1"/>
    </xf>
    <xf numFmtId="17" fontId="2" fillId="0" borderId="56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166" fontId="2" fillId="0" borderId="56" xfId="1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3" fontId="2" fillId="0" borderId="56" xfId="1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1" fontId="20" fillId="0" borderId="56" xfId="2" quotePrefix="1" applyNumberFormat="1" applyFont="1" applyFill="1" applyBorder="1" applyAlignment="1">
      <alignment vertical="center"/>
    </xf>
    <xf numFmtId="1" fontId="20" fillId="0" borderId="56" xfId="2" applyNumberFormat="1" applyFont="1" applyFill="1" applyBorder="1" applyAlignment="1">
      <alignment horizontal="center" vertical="center"/>
    </xf>
    <xf numFmtId="167" fontId="20" fillId="0" borderId="56" xfId="2" applyNumberFormat="1" applyFont="1" applyFill="1" applyBorder="1" applyAlignment="1">
      <alignment horizontal="center" vertical="center"/>
    </xf>
    <xf numFmtId="0" fontId="20" fillId="0" borderId="56" xfId="2" applyFont="1" applyFill="1" applyBorder="1" applyAlignment="1">
      <alignment horizontal="center" vertical="center"/>
    </xf>
    <xf numFmtId="3" fontId="20" fillId="0" borderId="56" xfId="3" applyNumberFormat="1" applyFont="1" applyFill="1" applyBorder="1" applyAlignment="1">
      <alignment horizontal="center" vertical="center"/>
    </xf>
    <xf numFmtId="1" fontId="20" fillId="0" borderId="56" xfId="2" quotePrefix="1" applyNumberFormat="1" applyFont="1" applyFill="1" applyBorder="1" applyAlignment="1">
      <alignment vertical="center" wrapText="1"/>
    </xf>
    <xf numFmtId="169" fontId="20" fillId="0" borderId="56" xfId="2" applyNumberFormat="1" applyFont="1" applyFill="1" applyBorder="1" applyAlignment="1">
      <alignment horizontal="center" vertical="center"/>
    </xf>
    <xf numFmtId="2" fontId="20" fillId="0" borderId="56" xfId="2" applyNumberFormat="1" applyFont="1" applyFill="1" applyBorder="1" applyAlignment="1">
      <alignment horizontal="center" vertical="center"/>
    </xf>
    <xf numFmtId="3" fontId="22" fillId="10" borderId="56" xfId="0" applyNumberFormat="1" applyFont="1" applyFill="1" applyBorder="1" applyAlignment="1">
      <alignment horizontal="center" vertical="center" wrapText="1"/>
    </xf>
    <xf numFmtId="1" fontId="20" fillId="0" borderId="56" xfId="2" applyNumberFormat="1" applyFont="1" applyFill="1" applyBorder="1" applyAlignment="1">
      <alignment vertical="center" wrapText="1"/>
    </xf>
    <xf numFmtId="1" fontId="23" fillId="0" borderId="56" xfId="2" applyNumberFormat="1" applyFont="1" applyFill="1" applyBorder="1" applyAlignment="1">
      <alignment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0" fontId="2" fillId="0" borderId="59" xfId="0" applyFont="1" applyBorder="1"/>
    <xf numFmtId="170" fontId="2" fillId="0" borderId="59" xfId="1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left" vertical="center" wrapText="1"/>
    </xf>
    <xf numFmtId="0" fontId="22" fillId="1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/>
    </xf>
    <xf numFmtId="0" fontId="16" fillId="0" borderId="56" xfId="0" applyFont="1" applyBorder="1" applyAlignment="1">
      <alignment vertical="center"/>
    </xf>
    <xf numFmtId="3" fontId="20" fillId="0" borderId="56" xfId="1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4" fillId="2" borderId="47" xfId="0" applyNumberFormat="1" applyFont="1" applyFill="1" applyBorder="1" applyAlignment="1">
      <alignment horizontal="left" vertical="center" wrapText="1"/>
    </xf>
    <xf numFmtId="49" fontId="14" fillId="2" borderId="22" xfId="0" applyNumberFormat="1" applyFont="1" applyFill="1" applyBorder="1" applyAlignment="1">
      <alignment horizontal="left" vertical="center" wrapText="1"/>
    </xf>
    <xf numFmtId="49" fontId="14" fillId="2" borderId="48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illares [0]_Estructura de costo IX-P 2" xfId="3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B70" zoomScale="130" zoomScaleNormal="130" workbookViewId="0">
      <selection activeCell="H84" sqref="H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4" t="s">
        <v>1</v>
      </c>
      <c r="D9" s="7"/>
      <c r="E9" s="167" t="s">
        <v>2</v>
      </c>
      <c r="F9" s="168"/>
      <c r="G9" s="127">
        <v>150</v>
      </c>
    </row>
    <row r="10" spans="1:7" ht="38.25" customHeight="1" x14ac:dyDescent="0.25">
      <c r="A10" s="5"/>
      <c r="B10" s="8" t="s">
        <v>3</v>
      </c>
      <c r="C10" s="125" t="s">
        <v>111</v>
      </c>
      <c r="D10" s="9"/>
      <c r="E10" s="165" t="s">
        <v>4</v>
      </c>
      <c r="F10" s="166"/>
      <c r="G10" s="126" t="s">
        <v>113</v>
      </c>
    </row>
    <row r="11" spans="1:7" ht="18" customHeight="1" x14ac:dyDescent="0.25">
      <c r="A11" s="5"/>
      <c r="B11" s="8" t="s">
        <v>5</v>
      </c>
      <c r="C11" s="124" t="s">
        <v>6</v>
      </c>
      <c r="D11" s="9"/>
      <c r="E11" s="165" t="s">
        <v>7</v>
      </c>
      <c r="F11" s="166"/>
      <c r="G11" s="128">
        <v>18000</v>
      </c>
    </row>
    <row r="12" spans="1:7" ht="11.25" customHeight="1" x14ac:dyDescent="0.25">
      <c r="A12" s="5"/>
      <c r="B12" s="8" t="s">
        <v>8</v>
      </c>
      <c r="C12" s="124" t="s">
        <v>74</v>
      </c>
      <c r="D12" s="9"/>
      <c r="E12" s="12" t="s">
        <v>9</v>
      </c>
      <c r="F12" s="13"/>
      <c r="G12" s="128">
        <f>G9*G11</f>
        <v>2700000</v>
      </c>
    </row>
    <row r="13" spans="1:7" ht="11.25" customHeight="1" x14ac:dyDescent="0.25">
      <c r="A13" s="5"/>
      <c r="B13" s="8" t="s">
        <v>10</v>
      </c>
      <c r="C13" s="124" t="s">
        <v>75</v>
      </c>
      <c r="D13" s="9"/>
      <c r="E13" s="165" t="s">
        <v>11</v>
      </c>
      <c r="F13" s="166"/>
      <c r="G13" s="124" t="s">
        <v>77</v>
      </c>
    </row>
    <row r="14" spans="1:7" ht="13.5" customHeight="1" x14ac:dyDescent="0.25">
      <c r="A14" s="5"/>
      <c r="B14" s="8" t="s">
        <v>12</v>
      </c>
      <c r="C14" s="125" t="s">
        <v>76</v>
      </c>
      <c r="D14" s="9"/>
      <c r="E14" s="165" t="s">
        <v>13</v>
      </c>
      <c r="F14" s="166"/>
      <c r="G14" s="124" t="s">
        <v>78</v>
      </c>
    </row>
    <row r="15" spans="1:7" ht="25.5" customHeight="1" x14ac:dyDescent="0.25">
      <c r="A15" s="5"/>
      <c r="B15" s="8" t="s">
        <v>14</v>
      </c>
      <c r="C15" s="126">
        <v>44228</v>
      </c>
      <c r="D15" s="9"/>
      <c r="E15" s="169" t="s">
        <v>15</v>
      </c>
      <c r="F15" s="170"/>
      <c r="G15" s="125" t="s">
        <v>79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71" t="s">
        <v>16</v>
      </c>
      <c r="C17" s="172"/>
      <c r="D17" s="172"/>
      <c r="E17" s="172"/>
      <c r="F17" s="172"/>
      <c r="G17" s="172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17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18</v>
      </c>
      <c r="C20" s="27" t="s">
        <v>19</v>
      </c>
      <c r="D20" s="27" t="s">
        <v>20</v>
      </c>
      <c r="E20" s="27" t="s">
        <v>21</v>
      </c>
      <c r="F20" s="27" t="s">
        <v>22</v>
      </c>
      <c r="G20" s="27" t="s">
        <v>23</v>
      </c>
    </row>
    <row r="21" spans="1:7" ht="24" x14ac:dyDescent="0.25">
      <c r="A21" s="20"/>
      <c r="B21" s="127" t="s">
        <v>80</v>
      </c>
      <c r="C21" s="129" t="s">
        <v>24</v>
      </c>
      <c r="D21" s="129">
        <v>1.5</v>
      </c>
      <c r="E21" s="153" t="s">
        <v>33</v>
      </c>
      <c r="F21" s="130">
        <v>20000</v>
      </c>
      <c r="G21" s="131">
        <f>D21*F21</f>
        <v>30000</v>
      </c>
    </row>
    <row r="22" spans="1:7" ht="12.75" customHeight="1" x14ac:dyDescent="0.25">
      <c r="A22" s="20"/>
      <c r="B22" s="127" t="s">
        <v>81</v>
      </c>
      <c r="C22" s="129" t="s">
        <v>24</v>
      </c>
      <c r="D22" s="129">
        <v>12</v>
      </c>
      <c r="E22" s="153" t="s">
        <v>25</v>
      </c>
      <c r="F22" s="130">
        <v>20000</v>
      </c>
      <c r="G22" s="131">
        <f>D22*F22</f>
        <v>240000</v>
      </c>
    </row>
    <row r="23" spans="1:7" ht="25.5" customHeight="1" x14ac:dyDescent="0.25">
      <c r="A23" s="20"/>
      <c r="B23" s="127" t="s">
        <v>82</v>
      </c>
      <c r="C23" s="129" t="s">
        <v>24</v>
      </c>
      <c r="D23" s="129">
        <v>1.5</v>
      </c>
      <c r="E23" s="153" t="s">
        <v>35</v>
      </c>
      <c r="F23" s="130">
        <v>20000</v>
      </c>
      <c r="G23" s="131">
        <f>D23*F23</f>
        <v>30000</v>
      </c>
    </row>
    <row r="24" spans="1:7" ht="12.75" customHeight="1" x14ac:dyDescent="0.25">
      <c r="A24" s="20"/>
      <c r="B24" s="127" t="s">
        <v>83</v>
      </c>
      <c r="C24" s="129" t="s">
        <v>24</v>
      </c>
      <c r="D24" s="129">
        <v>0.5</v>
      </c>
      <c r="E24" s="153" t="s">
        <v>36</v>
      </c>
      <c r="F24" s="130">
        <v>20000</v>
      </c>
      <c r="G24" s="131">
        <f>D24*F24</f>
        <v>10000</v>
      </c>
    </row>
    <row r="25" spans="1:7" ht="12.75" customHeight="1" x14ac:dyDescent="0.25">
      <c r="A25" s="20"/>
      <c r="B25" s="30" t="s">
        <v>26</v>
      </c>
      <c r="C25" s="31"/>
      <c r="D25" s="31"/>
      <c r="E25" s="31"/>
      <c r="F25" s="32"/>
      <c r="G25" s="33">
        <f>SUM(G21:G24)</f>
        <v>310000</v>
      </c>
    </row>
    <row r="26" spans="1:7" ht="12" customHeight="1" x14ac:dyDescent="0.25">
      <c r="A26" s="2"/>
      <c r="B26" s="21"/>
      <c r="C26" s="23"/>
      <c r="D26" s="23"/>
      <c r="E26" s="23"/>
      <c r="F26" s="34"/>
      <c r="G26" s="34"/>
    </row>
    <row r="27" spans="1:7" ht="12" customHeight="1" x14ac:dyDescent="0.25">
      <c r="A27" s="5"/>
      <c r="B27" s="35" t="s">
        <v>27</v>
      </c>
      <c r="C27" s="36"/>
      <c r="D27" s="37"/>
      <c r="E27" s="37"/>
      <c r="F27" s="38"/>
      <c r="G27" s="38"/>
    </row>
    <row r="28" spans="1:7" ht="24" customHeight="1" x14ac:dyDescent="0.25">
      <c r="A28" s="5"/>
      <c r="B28" s="39" t="s">
        <v>18</v>
      </c>
      <c r="C28" s="40" t="s">
        <v>19</v>
      </c>
      <c r="D28" s="40" t="s">
        <v>20</v>
      </c>
      <c r="E28" s="39" t="s">
        <v>21</v>
      </c>
      <c r="F28" s="40" t="s">
        <v>22</v>
      </c>
      <c r="G28" s="39" t="s">
        <v>23</v>
      </c>
    </row>
    <row r="29" spans="1:7" ht="12" customHeight="1" x14ac:dyDescent="0.25">
      <c r="A29" s="5"/>
      <c r="B29" s="41"/>
      <c r="C29" s="42"/>
      <c r="D29" s="42"/>
      <c r="E29" s="42"/>
      <c r="F29" s="122"/>
      <c r="G29" s="122"/>
    </row>
    <row r="30" spans="1:7" ht="12" customHeight="1" x14ac:dyDescent="0.25">
      <c r="A30" s="5"/>
      <c r="B30" s="43" t="s">
        <v>28</v>
      </c>
      <c r="C30" s="44"/>
      <c r="D30" s="44"/>
      <c r="E30" s="44"/>
      <c r="F30" s="45"/>
      <c r="G30" s="123">
        <f>SUM(G29)</f>
        <v>0</v>
      </c>
    </row>
    <row r="31" spans="1:7" ht="12" customHeight="1" x14ac:dyDescent="0.25">
      <c r="A31" s="2"/>
      <c r="B31" s="46"/>
      <c r="C31" s="47"/>
      <c r="D31" s="47"/>
      <c r="E31" s="47"/>
      <c r="F31" s="48"/>
      <c r="G31" s="48"/>
    </row>
    <row r="32" spans="1:7" ht="12" customHeight="1" x14ac:dyDescent="0.25">
      <c r="A32" s="5"/>
      <c r="B32" s="35" t="s">
        <v>29</v>
      </c>
      <c r="C32" s="36"/>
      <c r="D32" s="37"/>
      <c r="E32" s="37"/>
      <c r="F32" s="38"/>
      <c r="G32" s="38"/>
    </row>
    <row r="33" spans="1:11" ht="24" customHeight="1" x14ac:dyDescent="0.25">
      <c r="A33" s="5"/>
      <c r="B33" s="49" t="s">
        <v>18</v>
      </c>
      <c r="C33" s="49" t="s">
        <v>19</v>
      </c>
      <c r="D33" s="49" t="s">
        <v>20</v>
      </c>
      <c r="E33" s="49" t="s">
        <v>21</v>
      </c>
      <c r="F33" s="50" t="s">
        <v>22</v>
      </c>
      <c r="G33" s="49" t="s">
        <v>23</v>
      </c>
    </row>
    <row r="34" spans="1:11" ht="12.75" customHeight="1" x14ac:dyDescent="0.25">
      <c r="A34" s="20"/>
      <c r="B34" s="132" t="s">
        <v>84</v>
      </c>
      <c r="C34" s="133" t="s">
        <v>30</v>
      </c>
      <c r="D34" s="134">
        <v>0.3</v>
      </c>
      <c r="E34" s="135" t="s">
        <v>85</v>
      </c>
      <c r="F34" s="136">
        <v>117000</v>
      </c>
      <c r="G34" s="131">
        <f>+F34*D34</f>
        <v>35100</v>
      </c>
    </row>
    <row r="35" spans="1:11" ht="12.75" customHeight="1" x14ac:dyDescent="0.25">
      <c r="A35" s="20"/>
      <c r="B35" s="132" t="s">
        <v>31</v>
      </c>
      <c r="C35" s="133" t="s">
        <v>30</v>
      </c>
      <c r="D35" s="134">
        <v>0.4</v>
      </c>
      <c r="E35" s="135" t="s">
        <v>32</v>
      </c>
      <c r="F35" s="136">
        <v>150000</v>
      </c>
      <c r="G35" s="131">
        <f t="shared" ref="G35:G41" si="0">+F35*D35</f>
        <v>60000</v>
      </c>
    </row>
    <row r="36" spans="1:11" ht="12.75" customHeight="1" x14ac:dyDescent="0.25">
      <c r="A36" s="20"/>
      <c r="B36" s="137" t="s">
        <v>86</v>
      </c>
      <c r="C36" s="133" t="s">
        <v>30</v>
      </c>
      <c r="D36" s="134">
        <v>0.2</v>
      </c>
      <c r="E36" s="135" t="s">
        <v>87</v>
      </c>
      <c r="F36" s="136">
        <v>150000</v>
      </c>
      <c r="G36" s="131">
        <f t="shared" si="0"/>
        <v>30000</v>
      </c>
    </row>
    <row r="37" spans="1:11" ht="24" x14ac:dyDescent="0.25">
      <c r="A37" s="20"/>
      <c r="B37" s="137" t="s">
        <v>88</v>
      </c>
      <c r="C37" s="133" t="s">
        <v>30</v>
      </c>
      <c r="D37" s="134">
        <v>0.2</v>
      </c>
      <c r="E37" s="135" t="s">
        <v>33</v>
      </c>
      <c r="F37" s="136">
        <v>150000</v>
      </c>
      <c r="G37" s="131">
        <f t="shared" si="0"/>
        <v>30000</v>
      </c>
    </row>
    <row r="38" spans="1:11" ht="12.75" customHeight="1" x14ac:dyDescent="0.25">
      <c r="A38" s="20"/>
      <c r="B38" s="132" t="s">
        <v>92</v>
      </c>
      <c r="C38" s="133" t="s">
        <v>30</v>
      </c>
      <c r="D38" s="134">
        <v>0.3</v>
      </c>
      <c r="E38" s="135" t="s">
        <v>33</v>
      </c>
      <c r="F38" s="136">
        <v>150000</v>
      </c>
      <c r="G38" s="131">
        <f>+F38*D38</f>
        <v>45000</v>
      </c>
    </row>
    <row r="39" spans="1:11" ht="12.75" customHeight="1" x14ac:dyDescent="0.25">
      <c r="A39" s="20"/>
      <c r="B39" s="137" t="s">
        <v>89</v>
      </c>
      <c r="C39" s="133" t="s">
        <v>30</v>
      </c>
      <c r="D39" s="138">
        <v>0.1</v>
      </c>
      <c r="E39" s="135" t="s">
        <v>90</v>
      </c>
      <c r="F39" s="136">
        <v>150000</v>
      </c>
      <c r="G39" s="131">
        <f t="shared" si="0"/>
        <v>15000</v>
      </c>
    </row>
    <row r="40" spans="1:11" ht="24" x14ac:dyDescent="0.25">
      <c r="A40" s="20"/>
      <c r="B40" s="137" t="s">
        <v>91</v>
      </c>
      <c r="C40" s="133" t="s">
        <v>30</v>
      </c>
      <c r="D40" s="138">
        <v>0.1</v>
      </c>
      <c r="E40" s="135" t="s">
        <v>34</v>
      </c>
      <c r="F40" s="136">
        <v>150000</v>
      </c>
      <c r="G40" s="131">
        <f t="shared" si="0"/>
        <v>15000</v>
      </c>
    </row>
    <row r="41" spans="1:11" ht="25.5" customHeight="1" x14ac:dyDescent="0.25">
      <c r="A41" s="20"/>
      <c r="B41" s="137" t="s">
        <v>93</v>
      </c>
      <c r="C41" s="133" t="s">
        <v>30</v>
      </c>
      <c r="D41" s="139">
        <v>0.2</v>
      </c>
      <c r="E41" s="135" t="s">
        <v>35</v>
      </c>
      <c r="F41" s="136">
        <v>125000</v>
      </c>
      <c r="G41" s="131">
        <f t="shared" si="0"/>
        <v>25000</v>
      </c>
    </row>
    <row r="42" spans="1:11" ht="25.5" customHeight="1" x14ac:dyDescent="0.25">
      <c r="A42" s="20"/>
      <c r="B42" s="137" t="s">
        <v>83</v>
      </c>
      <c r="C42" s="133" t="s">
        <v>30</v>
      </c>
      <c r="D42" s="134">
        <v>0.4</v>
      </c>
      <c r="E42" s="135" t="s">
        <v>36</v>
      </c>
      <c r="F42" s="136">
        <v>160000</v>
      </c>
      <c r="G42" s="131">
        <f>+F42*D42</f>
        <v>64000</v>
      </c>
    </row>
    <row r="43" spans="1:11" ht="12.75" customHeight="1" x14ac:dyDescent="0.25">
      <c r="A43" s="20"/>
      <c r="B43" s="10"/>
      <c r="C43" s="28"/>
      <c r="D43" s="29"/>
      <c r="E43" s="11"/>
      <c r="F43" s="14"/>
      <c r="G43" s="14"/>
    </row>
    <row r="44" spans="1:11" ht="12.75" customHeight="1" x14ac:dyDescent="0.25">
      <c r="A44" s="20"/>
      <c r="B44" s="51"/>
      <c r="C44" s="52"/>
      <c r="D44" s="53"/>
      <c r="E44" s="54"/>
      <c r="F44" s="55"/>
      <c r="G44" s="55"/>
    </row>
    <row r="45" spans="1:11" ht="12.75" customHeight="1" x14ac:dyDescent="0.25">
      <c r="A45" s="5"/>
      <c r="B45" s="56" t="s">
        <v>37</v>
      </c>
      <c r="C45" s="57"/>
      <c r="D45" s="57"/>
      <c r="E45" s="57"/>
      <c r="F45" s="58"/>
      <c r="G45" s="59">
        <f>SUM(G34:G44)</f>
        <v>319100</v>
      </c>
    </row>
    <row r="46" spans="1:11" ht="12" customHeight="1" x14ac:dyDescent="0.25">
      <c r="A46" s="2"/>
      <c r="B46" s="46"/>
      <c r="C46" s="47"/>
      <c r="D46" s="47"/>
      <c r="E46" s="47"/>
      <c r="F46" s="48"/>
      <c r="G46" s="48"/>
    </row>
    <row r="47" spans="1:11" ht="12" customHeight="1" x14ac:dyDescent="0.25">
      <c r="A47" s="5"/>
      <c r="B47" s="35" t="s">
        <v>38</v>
      </c>
      <c r="C47" s="36"/>
      <c r="D47" s="37"/>
      <c r="E47" s="37"/>
      <c r="F47" s="38"/>
      <c r="G47" s="38"/>
    </row>
    <row r="48" spans="1:11" ht="24" customHeight="1" x14ac:dyDescent="0.25">
      <c r="A48" s="5"/>
      <c r="B48" s="50" t="s">
        <v>39</v>
      </c>
      <c r="C48" s="50" t="s">
        <v>40</v>
      </c>
      <c r="D48" s="50" t="s">
        <v>41</v>
      </c>
      <c r="E48" s="50" t="s">
        <v>21</v>
      </c>
      <c r="F48" s="50" t="s">
        <v>22</v>
      </c>
      <c r="G48" s="50" t="s">
        <v>23</v>
      </c>
      <c r="K48" s="121"/>
    </row>
    <row r="49" spans="1:11" ht="12.75" customHeight="1" x14ac:dyDescent="0.25">
      <c r="A49" s="20"/>
      <c r="B49" s="154" t="s">
        <v>94</v>
      </c>
      <c r="C49" s="155"/>
      <c r="D49" s="155"/>
      <c r="E49" s="155"/>
      <c r="F49" s="140"/>
      <c r="G49" s="140"/>
      <c r="K49" s="121"/>
    </row>
    <row r="50" spans="1:11" ht="24" x14ac:dyDescent="0.25">
      <c r="A50" s="20"/>
      <c r="B50" s="156" t="s">
        <v>95</v>
      </c>
      <c r="C50" s="133" t="s">
        <v>96</v>
      </c>
      <c r="D50" s="135">
        <v>1.8</v>
      </c>
      <c r="E50" s="153" t="s">
        <v>97</v>
      </c>
      <c r="F50" s="130">
        <v>178500</v>
      </c>
      <c r="G50" s="131">
        <f>D50*F50</f>
        <v>321300</v>
      </c>
    </row>
    <row r="51" spans="1:11" ht="12.75" customHeight="1" x14ac:dyDescent="0.25">
      <c r="A51" s="20"/>
      <c r="B51" s="157" t="s">
        <v>42</v>
      </c>
      <c r="C51" s="133"/>
      <c r="D51" s="135"/>
      <c r="E51" s="153"/>
      <c r="F51" s="130"/>
      <c r="G51" s="131"/>
    </row>
    <row r="52" spans="1:11" ht="24" x14ac:dyDescent="0.25">
      <c r="A52" s="20"/>
      <c r="B52" s="141" t="s">
        <v>98</v>
      </c>
      <c r="C52" s="133" t="s">
        <v>43</v>
      </c>
      <c r="D52" s="133">
        <v>500</v>
      </c>
      <c r="E52" s="153" t="s">
        <v>97</v>
      </c>
      <c r="F52" s="130">
        <v>452.2</v>
      </c>
      <c r="G52" s="131">
        <f>D52*F52</f>
        <v>226100</v>
      </c>
    </row>
    <row r="53" spans="1:11" ht="12.75" customHeight="1" x14ac:dyDescent="0.25">
      <c r="A53" s="20"/>
      <c r="B53" s="141" t="s">
        <v>99</v>
      </c>
      <c r="C53" s="133" t="s">
        <v>43</v>
      </c>
      <c r="D53" s="133">
        <v>500</v>
      </c>
      <c r="E53" s="153" t="s">
        <v>100</v>
      </c>
      <c r="F53" s="130">
        <v>479.6</v>
      </c>
      <c r="G53" s="131">
        <f>D53*F53</f>
        <v>239800</v>
      </c>
    </row>
    <row r="54" spans="1:11" ht="12.75" customHeight="1" x14ac:dyDescent="0.25">
      <c r="A54" s="20"/>
      <c r="B54" s="142" t="s">
        <v>44</v>
      </c>
      <c r="C54" s="133"/>
      <c r="D54" s="133"/>
      <c r="E54" s="153"/>
      <c r="F54" s="130"/>
      <c r="G54" s="131"/>
    </row>
    <row r="55" spans="1:11" ht="24" x14ac:dyDescent="0.25">
      <c r="A55" s="20"/>
      <c r="B55" s="141" t="s">
        <v>45</v>
      </c>
      <c r="C55" s="133" t="s">
        <v>101</v>
      </c>
      <c r="D55" s="133">
        <v>3.5</v>
      </c>
      <c r="E55" s="153" t="s">
        <v>87</v>
      </c>
      <c r="F55" s="130">
        <v>9266</v>
      </c>
      <c r="G55" s="131">
        <f>D55*F55</f>
        <v>32431</v>
      </c>
    </row>
    <row r="56" spans="1:11" ht="12.75" customHeight="1" x14ac:dyDescent="0.25">
      <c r="A56" s="20"/>
      <c r="B56" s="142" t="s">
        <v>46</v>
      </c>
      <c r="C56" s="133"/>
      <c r="D56" s="133"/>
      <c r="E56" s="153"/>
      <c r="F56" s="130"/>
      <c r="G56" s="131"/>
    </row>
    <row r="57" spans="1:11" ht="24" x14ac:dyDescent="0.25">
      <c r="A57" s="20"/>
      <c r="B57" s="141" t="s">
        <v>102</v>
      </c>
      <c r="C57" s="133" t="s">
        <v>101</v>
      </c>
      <c r="D57" s="133">
        <v>3</v>
      </c>
      <c r="E57" s="153" t="s">
        <v>97</v>
      </c>
      <c r="F57" s="158">
        <v>8389.5</v>
      </c>
      <c r="G57" s="131">
        <f>D57*F57</f>
        <v>25168.5</v>
      </c>
    </row>
    <row r="58" spans="1:11" ht="12.75" customHeight="1" x14ac:dyDescent="0.25">
      <c r="A58" s="20"/>
      <c r="B58" s="159"/>
      <c r="C58" s="160"/>
      <c r="D58" s="161"/>
      <c r="E58" s="160"/>
      <c r="F58" s="162"/>
      <c r="G58" s="162"/>
    </row>
    <row r="59" spans="1:11" ht="13.5" customHeight="1" x14ac:dyDescent="0.25">
      <c r="A59" s="5"/>
      <c r="B59" s="60" t="s">
        <v>47</v>
      </c>
      <c r="C59" s="61"/>
      <c r="D59" s="61"/>
      <c r="E59" s="61"/>
      <c r="F59" s="62"/>
      <c r="G59" s="63">
        <f>SUM(G49:G58)</f>
        <v>844799.5</v>
      </c>
    </row>
    <row r="60" spans="1:11" ht="12" customHeight="1" x14ac:dyDescent="0.25">
      <c r="A60" s="2"/>
      <c r="B60" s="46"/>
      <c r="C60" s="47"/>
      <c r="D60" s="47"/>
      <c r="E60" s="64"/>
      <c r="F60" s="48"/>
      <c r="G60" s="48"/>
    </row>
    <row r="61" spans="1:11" ht="12" customHeight="1" x14ac:dyDescent="0.25">
      <c r="A61" s="5"/>
      <c r="B61" s="35" t="s">
        <v>48</v>
      </c>
      <c r="C61" s="36"/>
      <c r="D61" s="37"/>
      <c r="E61" s="37"/>
      <c r="F61" s="38"/>
      <c r="G61" s="38"/>
    </row>
    <row r="62" spans="1:11" ht="24" customHeight="1" x14ac:dyDescent="0.25">
      <c r="A62" s="5"/>
      <c r="B62" s="143" t="s">
        <v>49</v>
      </c>
      <c r="C62" s="144" t="s">
        <v>40</v>
      </c>
      <c r="D62" s="144" t="s">
        <v>41</v>
      </c>
      <c r="E62" s="143" t="s">
        <v>21</v>
      </c>
      <c r="F62" s="144" t="s">
        <v>22</v>
      </c>
      <c r="G62" s="143" t="s">
        <v>23</v>
      </c>
    </row>
    <row r="63" spans="1:11" ht="12.75" customHeight="1" x14ac:dyDescent="0.25">
      <c r="A63" s="77"/>
      <c r="B63" s="149" t="s">
        <v>103</v>
      </c>
      <c r="C63" s="150" t="s">
        <v>43</v>
      </c>
      <c r="D63" s="150">
        <v>15000</v>
      </c>
      <c r="E63" s="151" t="s">
        <v>104</v>
      </c>
      <c r="F63" s="152">
        <v>12</v>
      </c>
      <c r="G63" s="152">
        <f>+F63*D63</f>
        <v>180000</v>
      </c>
    </row>
    <row r="64" spans="1:11" ht="12.75" customHeight="1" x14ac:dyDescent="0.25">
      <c r="A64" s="77"/>
      <c r="B64" s="149" t="s">
        <v>105</v>
      </c>
      <c r="C64" s="150" t="s">
        <v>106</v>
      </c>
      <c r="D64" s="150">
        <v>8000</v>
      </c>
      <c r="E64" s="151" t="s">
        <v>107</v>
      </c>
      <c r="F64" s="152">
        <v>57.5</v>
      </c>
      <c r="G64" s="152">
        <f>+D64*F64</f>
        <v>460000</v>
      </c>
    </row>
    <row r="65" spans="1:7" ht="12.75" customHeight="1" x14ac:dyDescent="0.25">
      <c r="A65" s="77"/>
      <c r="B65" s="149" t="s">
        <v>108</v>
      </c>
      <c r="C65" s="150" t="s">
        <v>43</v>
      </c>
      <c r="D65" s="150">
        <v>15000</v>
      </c>
      <c r="E65" s="151" t="s">
        <v>104</v>
      </c>
      <c r="F65" s="152">
        <v>10</v>
      </c>
      <c r="G65" s="152">
        <f>+D65*F65</f>
        <v>150000</v>
      </c>
    </row>
    <row r="66" spans="1:7" ht="13.5" customHeight="1" x14ac:dyDescent="0.25">
      <c r="A66" s="5"/>
      <c r="B66" s="145" t="s">
        <v>50</v>
      </c>
      <c r="C66" s="146"/>
      <c r="D66" s="146"/>
      <c r="E66" s="146"/>
      <c r="F66" s="147"/>
      <c r="G66" s="148">
        <f>SUM(G63:G65)</f>
        <v>790000</v>
      </c>
    </row>
    <row r="67" spans="1:7" ht="12" customHeight="1" x14ac:dyDescent="0.25">
      <c r="A67" s="2"/>
      <c r="B67" s="80"/>
      <c r="C67" s="80"/>
      <c r="D67" s="80"/>
      <c r="E67" s="80"/>
      <c r="F67" s="81"/>
      <c r="G67" s="81"/>
    </row>
    <row r="68" spans="1:7" ht="12" customHeight="1" x14ac:dyDescent="0.25">
      <c r="A68" s="77"/>
      <c r="B68" s="82" t="s">
        <v>51</v>
      </c>
      <c r="C68" s="83"/>
      <c r="D68" s="83"/>
      <c r="E68" s="83"/>
      <c r="F68" s="83"/>
      <c r="G68" s="84">
        <f>G25+G30+G45+G59+G66</f>
        <v>2263899.5</v>
      </c>
    </row>
    <row r="69" spans="1:7" ht="12" customHeight="1" x14ac:dyDescent="0.25">
      <c r="A69" s="77"/>
      <c r="B69" s="85" t="s">
        <v>52</v>
      </c>
      <c r="C69" s="66"/>
      <c r="D69" s="66"/>
      <c r="E69" s="66"/>
      <c r="F69" s="66"/>
      <c r="G69" s="86">
        <f>G68*0.05</f>
        <v>113194.97500000001</v>
      </c>
    </row>
    <row r="70" spans="1:7" ht="12" customHeight="1" x14ac:dyDescent="0.25">
      <c r="A70" s="77"/>
      <c r="B70" s="87" t="s">
        <v>53</v>
      </c>
      <c r="C70" s="65"/>
      <c r="D70" s="65"/>
      <c r="E70" s="65"/>
      <c r="F70" s="65"/>
      <c r="G70" s="88">
        <f>G69+G68</f>
        <v>2377094.4750000001</v>
      </c>
    </row>
    <row r="71" spans="1:7" ht="12" customHeight="1" x14ac:dyDescent="0.25">
      <c r="A71" s="77"/>
      <c r="B71" s="85" t="s">
        <v>54</v>
      </c>
      <c r="C71" s="66"/>
      <c r="D71" s="66"/>
      <c r="E71" s="66"/>
      <c r="F71" s="66"/>
      <c r="G71" s="86">
        <f>G12</f>
        <v>2700000</v>
      </c>
    </row>
    <row r="72" spans="1:7" ht="12" customHeight="1" x14ac:dyDescent="0.25">
      <c r="A72" s="77"/>
      <c r="B72" s="89" t="s">
        <v>55</v>
      </c>
      <c r="C72" s="90"/>
      <c r="D72" s="90"/>
      <c r="E72" s="90"/>
      <c r="F72" s="90"/>
      <c r="G72" s="91">
        <f>G71-G70</f>
        <v>322905.52499999991</v>
      </c>
    </row>
    <row r="73" spans="1:7" ht="12" customHeight="1" x14ac:dyDescent="0.25">
      <c r="A73" s="77"/>
      <c r="B73" s="78" t="s">
        <v>56</v>
      </c>
      <c r="C73" s="79"/>
      <c r="D73" s="79"/>
      <c r="E73" s="79"/>
      <c r="F73" s="79"/>
      <c r="G73" s="74"/>
    </row>
    <row r="74" spans="1:7" ht="12.75" customHeight="1" thickBot="1" x14ac:dyDescent="0.3">
      <c r="A74" s="77"/>
      <c r="B74" s="92"/>
      <c r="C74" s="79"/>
      <c r="D74" s="79"/>
      <c r="E74" s="79"/>
      <c r="F74" s="79"/>
      <c r="G74" s="74"/>
    </row>
    <row r="75" spans="1:7" ht="12" customHeight="1" x14ac:dyDescent="0.25">
      <c r="A75" s="77"/>
      <c r="B75" s="104" t="s">
        <v>57</v>
      </c>
      <c r="C75" s="105"/>
      <c r="D75" s="105"/>
      <c r="E75" s="105"/>
      <c r="F75" s="106"/>
      <c r="G75" s="74"/>
    </row>
    <row r="76" spans="1:7" ht="12" customHeight="1" x14ac:dyDescent="0.25">
      <c r="A76" s="77"/>
      <c r="B76" s="107" t="s">
        <v>58</v>
      </c>
      <c r="C76" s="76"/>
      <c r="D76" s="76"/>
      <c r="E76" s="76"/>
      <c r="F76" s="108"/>
      <c r="G76" s="74"/>
    </row>
    <row r="77" spans="1:7" ht="12" customHeight="1" x14ac:dyDescent="0.25">
      <c r="A77" s="77"/>
      <c r="B77" s="107" t="s">
        <v>109</v>
      </c>
      <c r="C77" s="76"/>
      <c r="D77" s="76"/>
      <c r="E77" s="76"/>
      <c r="F77" s="108"/>
      <c r="G77" s="74"/>
    </row>
    <row r="78" spans="1:7" ht="15" x14ac:dyDescent="0.25">
      <c r="A78" s="77"/>
      <c r="B78" s="173" t="s">
        <v>112</v>
      </c>
      <c r="C78" s="174"/>
      <c r="D78" s="174"/>
      <c r="E78" s="174"/>
      <c r="F78" s="175"/>
      <c r="G78" s="74"/>
    </row>
    <row r="79" spans="1:7" ht="12" customHeight="1" x14ac:dyDescent="0.25">
      <c r="A79" s="77"/>
      <c r="B79" s="107" t="s">
        <v>59</v>
      </c>
      <c r="C79" s="76"/>
      <c r="D79" s="76"/>
      <c r="E79" s="76"/>
      <c r="F79" s="108"/>
      <c r="G79" s="74"/>
    </row>
    <row r="80" spans="1:7" ht="12" customHeight="1" x14ac:dyDescent="0.25">
      <c r="A80" s="77"/>
      <c r="B80" s="107" t="s">
        <v>60</v>
      </c>
      <c r="C80" s="76"/>
      <c r="D80" s="76"/>
      <c r="E80" s="76"/>
      <c r="F80" s="108"/>
      <c r="G80" s="74"/>
    </row>
    <row r="81" spans="1:7" ht="12.75" customHeight="1" thickBot="1" x14ac:dyDescent="0.3">
      <c r="A81" s="77"/>
      <c r="B81" s="109" t="s">
        <v>110</v>
      </c>
      <c r="C81" s="110"/>
      <c r="D81" s="110"/>
      <c r="E81" s="110"/>
      <c r="F81" s="111"/>
      <c r="G81" s="74"/>
    </row>
    <row r="82" spans="1:7" ht="12.75" customHeight="1" x14ac:dyDescent="0.25">
      <c r="A82" s="77"/>
      <c r="B82" s="102"/>
      <c r="C82" s="76"/>
      <c r="D82" s="76"/>
      <c r="E82" s="76"/>
      <c r="F82" s="76"/>
      <c r="G82" s="74"/>
    </row>
    <row r="83" spans="1:7" ht="15" customHeight="1" thickBot="1" x14ac:dyDescent="0.3">
      <c r="A83" s="77"/>
      <c r="B83" s="163" t="s">
        <v>61</v>
      </c>
      <c r="C83" s="164"/>
      <c r="D83" s="101"/>
      <c r="E83" s="68"/>
      <c r="F83" s="68"/>
      <c r="G83" s="74"/>
    </row>
    <row r="84" spans="1:7" ht="12" customHeight="1" x14ac:dyDescent="0.25">
      <c r="A84" s="77"/>
      <c r="B84" s="94" t="s">
        <v>49</v>
      </c>
      <c r="C84" s="69" t="s">
        <v>62</v>
      </c>
      <c r="D84" s="95" t="s">
        <v>63</v>
      </c>
      <c r="E84" s="68"/>
      <c r="F84" s="68"/>
      <c r="G84" s="74"/>
    </row>
    <row r="85" spans="1:7" ht="12" customHeight="1" x14ac:dyDescent="0.25">
      <c r="A85" s="77"/>
      <c r="B85" s="96" t="s">
        <v>64</v>
      </c>
      <c r="C85" s="70">
        <f>+G25</f>
        <v>310000</v>
      </c>
      <c r="D85" s="97">
        <f>(C85/C91)</f>
        <v>0.13041130811597212</v>
      </c>
      <c r="E85" s="68"/>
      <c r="F85" s="68"/>
      <c r="G85" s="74"/>
    </row>
    <row r="86" spans="1:7" ht="12" customHeight="1" x14ac:dyDescent="0.25">
      <c r="A86" s="77"/>
      <c r="B86" s="96" t="s">
        <v>65</v>
      </c>
      <c r="C86" s="70">
        <f>+G30</f>
        <v>0</v>
      </c>
      <c r="D86" s="97">
        <v>0</v>
      </c>
      <c r="E86" s="68"/>
      <c r="F86" s="68"/>
      <c r="G86" s="74"/>
    </row>
    <row r="87" spans="1:7" ht="12" customHeight="1" x14ac:dyDescent="0.25">
      <c r="A87" s="77"/>
      <c r="B87" s="96" t="s">
        <v>66</v>
      </c>
      <c r="C87" s="70">
        <f>+G45</f>
        <v>319100</v>
      </c>
      <c r="D87" s="97">
        <f>(C87/C91)</f>
        <v>0.13423951103163453</v>
      </c>
      <c r="E87" s="68"/>
      <c r="F87" s="68"/>
      <c r="G87" s="74"/>
    </row>
    <row r="88" spans="1:7" ht="12" customHeight="1" x14ac:dyDescent="0.25">
      <c r="A88" s="77"/>
      <c r="B88" s="96" t="s">
        <v>39</v>
      </c>
      <c r="C88" s="70">
        <f>+G59</f>
        <v>844799.5</v>
      </c>
      <c r="D88" s="97">
        <f>(C88/C91)</f>
        <v>0.3553916383571587</v>
      </c>
      <c r="E88" s="68"/>
      <c r="F88" s="68"/>
      <c r="G88" s="74"/>
    </row>
    <row r="89" spans="1:7" ht="12" customHeight="1" x14ac:dyDescent="0.25">
      <c r="A89" s="77"/>
      <c r="B89" s="96" t="s">
        <v>67</v>
      </c>
      <c r="C89" s="71">
        <f>+G66</f>
        <v>790000</v>
      </c>
      <c r="D89" s="97">
        <f>(C89/C91)</f>
        <v>0.332338494876187</v>
      </c>
      <c r="E89" s="73"/>
      <c r="F89" s="73"/>
      <c r="G89" s="74"/>
    </row>
    <row r="90" spans="1:7" ht="12" customHeight="1" x14ac:dyDescent="0.25">
      <c r="A90" s="77"/>
      <c r="B90" s="96" t="s">
        <v>68</v>
      </c>
      <c r="C90" s="71">
        <f>+G69</f>
        <v>113194.97500000001</v>
      </c>
      <c r="D90" s="97">
        <f>(C90/C91)</f>
        <v>4.7619047619047616E-2</v>
      </c>
      <c r="E90" s="73"/>
      <c r="F90" s="73"/>
      <c r="G90" s="74"/>
    </row>
    <row r="91" spans="1:7" ht="12.75" customHeight="1" thickBot="1" x14ac:dyDescent="0.3">
      <c r="A91" s="77"/>
      <c r="B91" s="98" t="s">
        <v>69</v>
      </c>
      <c r="C91" s="99">
        <f>SUM(C85:C90)</f>
        <v>2377094.4750000001</v>
      </c>
      <c r="D91" s="100">
        <f>SUM(D85:D90)</f>
        <v>1</v>
      </c>
      <c r="E91" s="73"/>
      <c r="F91" s="73"/>
      <c r="G91" s="74"/>
    </row>
    <row r="92" spans="1:7" ht="12" customHeight="1" x14ac:dyDescent="0.25">
      <c r="A92" s="77"/>
      <c r="B92" s="92"/>
      <c r="C92" s="79"/>
      <c r="D92" s="79"/>
      <c r="E92" s="79"/>
      <c r="F92" s="79"/>
      <c r="G92" s="74"/>
    </row>
    <row r="93" spans="1:7" ht="12.75" customHeight="1" x14ac:dyDescent="0.25">
      <c r="A93" s="77"/>
      <c r="B93" s="93"/>
      <c r="C93" s="79"/>
      <c r="D93" s="79"/>
      <c r="E93" s="79"/>
      <c r="F93" s="79"/>
      <c r="G93" s="74"/>
    </row>
    <row r="94" spans="1:7" ht="12" customHeight="1" thickBot="1" x14ac:dyDescent="0.3">
      <c r="A94" s="67"/>
      <c r="B94" s="113"/>
      <c r="C94" s="114" t="s">
        <v>70</v>
      </c>
      <c r="D94" s="115"/>
      <c r="E94" s="116"/>
      <c r="F94" s="72"/>
      <c r="G94" s="74"/>
    </row>
    <row r="95" spans="1:7" ht="12" customHeight="1" x14ac:dyDescent="0.25">
      <c r="A95" s="77"/>
      <c r="B95" s="117" t="s">
        <v>71</v>
      </c>
      <c r="C95" s="118">
        <v>140</v>
      </c>
      <c r="D95" s="118">
        <v>145</v>
      </c>
      <c r="E95" s="119">
        <v>150</v>
      </c>
      <c r="F95" s="112"/>
      <c r="G95" s="75"/>
    </row>
    <row r="96" spans="1:7" ht="12.75" customHeight="1" thickBot="1" x14ac:dyDescent="0.3">
      <c r="A96" s="77"/>
      <c r="B96" s="98" t="s">
        <v>72</v>
      </c>
      <c r="C96" s="99">
        <f>(G70/C95)</f>
        <v>16979.24625</v>
      </c>
      <c r="D96" s="99">
        <f>(G70/D95)</f>
        <v>16393.755000000001</v>
      </c>
      <c r="E96" s="120">
        <f>(G70/E95)</f>
        <v>15847.2965</v>
      </c>
      <c r="F96" s="112"/>
      <c r="G96" s="75"/>
    </row>
    <row r="97" spans="1:7" ht="15.6" customHeight="1" x14ac:dyDescent="0.25">
      <c r="A97" s="77"/>
      <c r="B97" s="103" t="s">
        <v>73</v>
      </c>
      <c r="C97" s="76"/>
      <c r="D97" s="76"/>
      <c r="E97" s="76"/>
      <c r="F97" s="76"/>
      <c r="G97" s="76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B78:F78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2021-04-07T15:11:37Z</dcterms:modified>
</cp:coreProperties>
</file>