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https://d.docs.live.net/591727136883d763/Escritorio/FICHAS 2021/Area Ovalle/"/>
    </mc:Choice>
  </mc:AlternateContent>
  <xr:revisionPtr revIDLastSave="1" documentId="13_ncr:1_{6BDF36C7-1FBA-4C6A-8216-1F89E37B9175}" xr6:coauthVersionLast="46" xr6:coauthVersionMax="46" xr10:uidLastSave="{76AB1C12-5EF6-4F28-BB04-1B460F0CE251}"/>
  <bookViews>
    <workbookView xWindow="-90" yWindow="-90" windowWidth="19380" windowHeight="10980" xr2:uid="{00000000-000D-0000-FFFF-FFFF00000000}"/>
  </bookViews>
  <sheets>
    <sheet name="Meló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9" i="1" l="1"/>
  <c r="D41" i="1"/>
  <c r="D40" i="1"/>
  <c r="D39" i="1"/>
  <c r="D38" i="1"/>
  <c r="D37" i="1"/>
  <c r="D36" i="1"/>
  <c r="G38" i="1" l="1"/>
  <c r="G66" i="1" l="1"/>
  <c r="G57" i="1" l="1"/>
  <c r="G55" i="1"/>
  <c r="G50" i="1"/>
  <c r="G46" i="1"/>
  <c r="G48" i="1"/>
  <c r="G22" i="1" l="1"/>
  <c r="G12" i="1" l="1"/>
  <c r="G40" i="1"/>
  <c r="G39" i="1"/>
  <c r="G26" i="1" l="1"/>
  <c r="G59" i="1" l="1"/>
  <c r="G60" i="1"/>
  <c r="C87" i="1"/>
  <c r="G25" i="1"/>
  <c r="G49" i="1"/>
  <c r="G23" i="1"/>
  <c r="G24" i="1"/>
  <c r="G21" i="1"/>
  <c r="G65" i="1" l="1"/>
  <c r="G67" i="1" s="1"/>
  <c r="G53" i="1"/>
  <c r="G51" i="1"/>
  <c r="G41" i="1"/>
  <c r="G37" i="1"/>
  <c r="G36" i="1"/>
  <c r="G72" i="1"/>
  <c r="C90" i="1" l="1"/>
  <c r="G27" i="1"/>
  <c r="G61" i="1"/>
  <c r="G42" i="1"/>
  <c r="C88" i="1" s="1"/>
  <c r="C86" i="1" l="1"/>
  <c r="G69" i="1"/>
  <c r="G70" i="1" s="1"/>
  <c r="G71" i="1" l="1"/>
  <c r="C91" i="1"/>
  <c r="E97" i="1" l="1"/>
  <c r="D97" i="1"/>
  <c r="C97" i="1"/>
  <c r="G73" i="1"/>
  <c r="C92" i="1"/>
  <c r="D91" i="1" s="1"/>
  <c r="D89" i="1" l="1"/>
  <c r="D86" i="1"/>
  <c r="D88" i="1"/>
  <c r="D90" i="1"/>
  <c r="D92" i="1" l="1"/>
</calcChain>
</file>

<file path=xl/sharedStrings.xml><?xml version="1.0" encoding="utf-8"?>
<sst xmlns="http://schemas.openxmlformats.org/spreadsheetml/2006/main" count="170" uniqueCount="113">
  <si>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</si>
  <si>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</si>
  <si>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</si>
  <si>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</si>
  <si>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</si>
  <si>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</si>
  <si>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</si>
  <si>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</si>
  <si>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</si>
  <si>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</si>
  <si>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</si>
  <si>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</si>
  <si>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</si>
  <si>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</si>
  <si>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</si>
  <si>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</si>
  <si>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</si>
  <si>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</si>
  <si>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</si>
  <si>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</si>
  <si>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</si>
  <si>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</si>
  <si>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</si>
  <si>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</si>
  <si>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</si>
  <si>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</si>
  <si>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</si>
  <si>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</si>
  <si>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</si>
  <si>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</si>
  <si>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</si>
  <si>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</si>
  <si>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</si>
  <si>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HERBICIDAS</t>
  </si>
  <si>
    <t>Lt.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</si>
  <si>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</si>
  <si>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</si>
  <si>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</si>
  <si>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</si>
  <si>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</si>
  <si>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</si>
  <si>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</si>
  <si>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</si>
  <si>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</si>
  <si>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</si>
  <si>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</si>
  <si>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</si>
  <si>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</si>
  <si>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</si>
  <si>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</si>
  <si>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</si>
  <si>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</si>
  <si>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</si>
  <si>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</si>
  <si>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</si>
  <si>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</si>
  <si>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</si>
  <si>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</si>
  <si>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</si>
  <si>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</si>
  <si>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</si>
  <si>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</si>
  <si>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</si>
  <si>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</si>
  <si>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Coquimbo</t>
  </si>
  <si>
    <t>Ovalle</t>
  </si>
  <si>
    <t>Cosecha</t>
  </si>
  <si>
    <t>Urea</t>
  </si>
  <si>
    <t>Nitrato de Potasio</t>
  </si>
  <si>
    <t>Kg(25)</t>
  </si>
  <si>
    <t>Fletes</t>
  </si>
  <si>
    <t>Troya</t>
  </si>
  <si>
    <t>Riegos</t>
  </si>
  <si>
    <t>Acarreo de insumos e implementos de cosecha</t>
  </si>
  <si>
    <t xml:space="preserve">Melgadura </t>
  </si>
  <si>
    <t xml:space="preserve">Aplicación de fertilizantes </t>
  </si>
  <si>
    <t>Aplicaciones de insecticidas</t>
  </si>
  <si>
    <t xml:space="preserve">Cosecha </t>
  </si>
  <si>
    <t>Zero 5 EC</t>
  </si>
  <si>
    <t>Limpiar Terreno</t>
  </si>
  <si>
    <t>Aradura</t>
  </si>
  <si>
    <t>Rukan mix</t>
  </si>
  <si>
    <t>Lt.(5)</t>
  </si>
  <si>
    <t>Mercado Nacional</t>
  </si>
  <si>
    <t xml:space="preserve">FUNGICIDA </t>
  </si>
  <si>
    <t>Polyben</t>
  </si>
  <si>
    <t>Kg(1)</t>
  </si>
  <si>
    <t>Farmon</t>
  </si>
  <si>
    <t xml:space="preserve">Bajo </t>
  </si>
  <si>
    <t>Semillas</t>
  </si>
  <si>
    <t>Materiales de riego y otros</t>
  </si>
  <si>
    <t>ACARICIDAS</t>
  </si>
  <si>
    <t>Vertimec</t>
  </si>
  <si>
    <t>Mezcla papa</t>
  </si>
  <si>
    <t>Junio</t>
  </si>
  <si>
    <t>Aporcar</t>
  </si>
  <si>
    <t>Agosto-Septiembre</t>
  </si>
  <si>
    <t>MELON</t>
  </si>
  <si>
    <t>Noviembre-Diciembre</t>
  </si>
  <si>
    <t>Diciembre-enero</t>
  </si>
  <si>
    <t>Julio- Septiembre</t>
  </si>
  <si>
    <t>Agosto- Septiembre</t>
  </si>
  <si>
    <t>Noviembre</t>
  </si>
  <si>
    <t>Julio</t>
  </si>
  <si>
    <t>Septiembre- noviembre</t>
  </si>
  <si>
    <t>Cardinal-Alta-Jumbo-Dream Dew</t>
  </si>
  <si>
    <t>Aplicaciones de fertilizantes y Pesticidas</t>
  </si>
  <si>
    <t>Control de malezas</t>
  </si>
  <si>
    <t>RENDIMIENTO (Un/Há.)</t>
  </si>
  <si>
    <t>PRECIO ESPERADO ($/Un)</t>
  </si>
  <si>
    <t>Rendimiento (Un/hà)</t>
  </si>
  <si>
    <t>Costo unitario ($/Un) (*)</t>
  </si>
  <si>
    <t>ESCENARIOS COSTO UNITARIO  ($/Un)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</si>
</sst>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11"/>
      <color indexed="8"/>
      <name val="Calibri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 applyNumberFormat="0" applyFill="0" applyBorder="0" applyProtection="0"/>
    <xf numFmtId="0" fontId="19" fillId="0" borderId="23"/>
    <xf numFmtId="41" fontId="20" fillId="0" borderId="0" applyFont="0" applyFill="0" applyBorder="0" applyAlignment="0" applyProtection="0"/>
  </cellStyleXfs>
  <cellXfs count="150">
    <xf numFmtId="0" fontId="0" fillId="0" borderId="0" xfId="0" applyFont="1" applyAlignment="1"/>
    <xf numFmtId="49" fontId="1" fillId="3" borderId="5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49" fontId="9" fillId="3" borderId="20" xfId="0" applyNumberFormat="1" applyFon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vertical="center"/>
    </xf>
    <xf numFmtId="3" fontId="9" fillId="3" borderId="20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49" fontId="13" fillId="8" borderId="24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165" fontId="13" fillId="2" borderId="6" xfId="0" applyNumberFormat="1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0" fontId="10" fillId="7" borderId="23" xfId="0" applyFont="1" applyFill="1" applyBorder="1" applyAlignment="1">
      <alignment vertical="center"/>
    </xf>
    <xf numFmtId="164" fontId="1" fillId="2" borderId="23" xfId="0" applyNumberFormat="1" applyFont="1" applyFill="1" applyBorder="1" applyAlignment="1">
      <alignment vertical="center"/>
    </xf>
    <xf numFmtId="164" fontId="17" fillId="2" borderId="23" xfId="0" applyNumberFormat="1" applyFont="1" applyFill="1" applyBorder="1" applyAlignment="1">
      <alignment vertical="center"/>
    </xf>
    <xf numFmtId="49" fontId="0" fillId="2" borderId="23" xfId="0" applyNumberFormat="1" applyFont="1" applyFill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164" fontId="1" fillId="5" borderId="29" xfId="0" applyNumberFormat="1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164" fontId="1" fillId="3" borderId="31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164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10" fillId="5" borderId="33" xfId="0" applyFont="1" applyFill="1" applyBorder="1" applyAlignment="1">
      <alignment vertical="center"/>
    </xf>
    <xf numFmtId="164" fontId="1" fillId="6" borderId="34" xfId="0" applyNumberFormat="1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16" fillId="2" borderId="23" xfId="0" applyFont="1" applyFill="1" applyBorder="1" applyAlignment="1">
      <alignment vertical="center"/>
    </xf>
    <xf numFmtId="49" fontId="13" fillId="8" borderId="35" xfId="0" applyNumberFormat="1" applyFont="1" applyFill="1" applyBorder="1" applyAlignment="1">
      <alignment vertical="center"/>
    </xf>
    <xf numFmtId="49" fontId="13" fillId="2" borderId="37" xfId="0" applyNumberFormat="1" applyFont="1" applyFill="1" applyBorder="1" applyAlignment="1">
      <alignment vertical="center"/>
    </xf>
    <xf numFmtId="49" fontId="13" fillId="8" borderId="39" xfId="0" applyNumberFormat="1" applyFont="1" applyFill="1" applyBorder="1" applyAlignment="1">
      <alignment vertical="center"/>
    </xf>
    <xf numFmtId="165" fontId="13" fillId="8" borderId="40" xfId="0" applyNumberFormat="1" applyFont="1" applyFill="1" applyBorder="1" applyAlignment="1">
      <alignment vertical="center"/>
    </xf>
    <xf numFmtId="9" fontId="13" fillId="8" borderId="41" xfId="0" applyNumberFormat="1" applyFont="1" applyFill="1" applyBorder="1" applyAlignment="1">
      <alignment vertical="center"/>
    </xf>
    <xf numFmtId="0" fontId="15" fillId="2" borderId="23" xfId="0" applyFont="1" applyFill="1" applyBorder="1" applyAlignment="1">
      <alignment vertical="center"/>
    </xf>
    <xf numFmtId="49" fontId="15" fillId="2" borderId="23" xfId="0" applyNumberFormat="1" applyFont="1" applyFill="1" applyBorder="1" applyAlignment="1">
      <alignment vertical="center"/>
    </xf>
    <xf numFmtId="49" fontId="13" fillId="2" borderId="45" xfId="0" applyNumberFormat="1" applyFont="1" applyFill="1" applyBorder="1" applyAlignment="1">
      <alignment vertical="center"/>
    </xf>
    <xf numFmtId="49" fontId="15" fillId="2" borderId="48" xfId="0" applyNumberFormat="1" applyFont="1" applyFill="1" applyBorder="1" applyAlignment="1">
      <alignment vertical="center"/>
    </xf>
    <xf numFmtId="49" fontId="15" fillId="2" borderId="50" xfId="0" applyNumberFormat="1" applyFont="1" applyFill="1" applyBorder="1" applyAlignment="1">
      <alignment vertical="center"/>
    </xf>
    <xf numFmtId="0" fontId="13" fillId="7" borderId="23" xfId="0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49" fontId="18" fillId="9" borderId="23" xfId="0" applyNumberFormat="1" applyFont="1" applyFill="1" applyBorder="1" applyAlignment="1">
      <alignment vertical="center"/>
    </xf>
    <xf numFmtId="0" fontId="10" fillId="9" borderId="23" xfId="0" applyFont="1" applyFill="1" applyBorder="1" applyAlignment="1">
      <alignment vertical="center"/>
    </xf>
    <xf numFmtId="0" fontId="10" fillId="9" borderId="53" xfId="0" applyFont="1" applyFill="1" applyBorder="1" applyAlignment="1">
      <alignment vertical="center"/>
    </xf>
    <xf numFmtId="49" fontId="13" fillId="8" borderId="54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horizontal="right" vertical="center"/>
    </xf>
    <xf numFmtId="0" fontId="2" fillId="2" borderId="7" xfId="0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right" vertical="center"/>
    </xf>
    <xf numFmtId="166" fontId="4" fillId="2" borderId="6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right"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horizontal="right" vertical="center" wrapText="1"/>
    </xf>
    <xf numFmtId="14" fontId="4" fillId="2" borderId="6" xfId="0" applyNumberFormat="1" applyFont="1" applyFill="1" applyBorder="1" applyAlignment="1">
      <alignment horizontal="right" vertical="center"/>
    </xf>
    <xf numFmtId="0" fontId="2" fillId="2" borderId="8" xfId="0" applyFont="1" applyFill="1" applyBorder="1" applyAlignment="1">
      <alignment vertical="center" wrapText="1"/>
    </xf>
    <xf numFmtId="14" fontId="2" fillId="2" borderId="9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justify" vertical="center" wrapText="1"/>
    </xf>
    <xf numFmtId="0" fontId="0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left" vertical="center"/>
    </xf>
    <xf numFmtId="3" fontId="2" fillId="2" borderId="12" xfId="0" applyNumberFormat="1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3" fontId="2" fillId="2" borderId="18" xfId="0" applyNumberFormat="1" applyFont="1" applyFill="1" applyBorder="1" applyAlignment="1">
      <alignment vertical="center"/>
    </xf>
    <xf numFmtId="0" fontId="0" fillId="0" borderId="23" xfId="0" applyNumberFormat="1" applyFont="1" applyBorder="1" applyAlignment="1">
      <alignment vertical="center"/>
    </xf>
    <xf numFmtId="49" fontId="8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vertical="center"/>
    </xf>
    <xf numFmtId="49" fontId="4" fillId="2" borderId="57" xfId="0" applyNumberFormat="1" applyFont="1" applyFill="1" applyBorder="1" applyAlignment="1">
      <alignment vertical="center"/>
    </xf>
    <xf numFmtId="0" fontId="4" fillId="2" borderId="57" xfId="0" applyFont="1" applyFill="1" applyBorder="1" applyAlignment="1">
      <alignment horizontal="center" vertical="center"/>
    </xf>
    <xf numFmtId="0" fontId="4" fillId="2" borderId="57" xfId="0" applyFont="1" applyFill="1" applyBorder="1" applyAlignment="1">
      <alignment vertical="center"/>
    </xf>
    <xf numFmtId="3" fontId="4" fillId="2" borderId="57" xfId="0" applyNumberFormat="1" applyFont="1" applyFill="1" applyBorder="1" applyAlignment="1">
      <alignment vertical="center"/>
    </xf>
    <xf numFmtId="49" fontId="4" fillId="2" borderId="19" xfId="0" applyNumberFormat="1" applyFont="1" applyFill="1" applyBorder="1" applyAlignment="1">
      <alignment vertical="center"/>
    </xf>
    <xf numFmtId="49" fontId="4" fillId="2" borderId="19" xfId="0" applyNumberFormat="1" applyFont="1" applyFill="1" applyBorder="1" applyAlignment="1">
      <alignment horizontal="center" vertical="center"/>
    </xf>
    <xf numFmtId="0" fontId="4" fillId="2" borderId="19" xfId="0" applyNumberFormat="1" applyFont="1" applyFill="1" applyBorder="1" applyAlignment="1">
      <alignment vertical="center"/>
    </xf>
    <xf numFmtId="3" fontId="4" fillId="2" borderId="19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vertical="center"/>
    </xf>
    <xf numFmtId="3" fontId="2" fillId="2" borderId="26" xfId="0" applyNumberFormat="1" applyFont="1" applyFill="1" applyBorder="1" applyAlignment="1">
      <alignment vertical="center"/>
    </xf>
    <xf numFmtId="0" fontId="0" fillId="2" borderId="25" xfId="0" applyFont="1" applyFill="1" applyBorder="1" applyAlignment="1">
      <alignment vertical="center"/>
    </xf>
    <xf numFmtId="0" fontId="15" fillId="2" borderId="46" xfId="0" applyFont="1" applyFill="1" applyBorder="1" applyAlignment="1">
      <alignment vertical="center"/>
    </xf>
    <xf numFmtId="0" fontId="15" fillId="2" borderId="47" xfId="0" applyFont="1" applyFill="1" applyBorder="1" applyAlignment="1">
      <alignment vertical="center"/>
    </xf>
    <xf numFmtId="0" fontId="15" fillId="2" borderId="49" xfId="0" applyFont="1" applyFill="1" applyBorder="1" applyAlignment="1">
      <alignment vertical="center"/>
    </xf>
    <xf numFmtId="0" fontId="15" fillId="2" borderId="51" xfId="0" applyFont="1" applyFill="1" applyBorder="1" applyAlignment="1">
      <alignment vertical="center"/>
    </xf>
    <xf numFmtId="0" fontId="15" fillId="2" borderId="52" xfId="0" applyFont="1" applyFill="1" applyBorder="1" applyAlignment="1">
      <alignment vertical="center"/>
    </xf>
    <xf numFmtId="0" fontId="15" fillId="9" borderId="44" xfId="0" applyFont="1" applyFill="1" applyBorder="1" applyAlignment="1">
      <alignment vertical="center"/>
    </xf>
    <xf numFmtId="0" fontId="15" fillId="7" borderId="23" xfId="0" applyFont="1" applyFill="1" applyBorder="1" applyAlignment="1">
      <alignment vertical="center"/>
    </xf>
    <xf numFmtId="49" fontId="15" fillId="8" borderId="36" xfId="0" applyNumberFormat="1" applyFont="1" applyFill="1" applyBorder="1" applyAlignment="1">
      <alignment vertical="center"/>
    </xf>
    <xf numFmtId="9" fontId="15" fillId="2" borderId="38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41" fontId="13" fillId="8" borderId="55" xfId="2" applyFont="1" applyFill="1" applyBorder="1" applyAlignment="1">
      <alignment vertical="center"/>
    </xf>
    <xf numFmtId="41" fontId="13" fillId="8" borderId="56" xfId="2" applyFont="1" applyFill="1" applyBorder="1" applyAlignment="1">
      <alignment vertical="center"/>
    </xf>
    <xf numFmtId="41" fontId="13" fillId="8" borderId="40" xfId="2" applyFont="1" applyFill="1" applyBorder="1" applyAlignment="1">
      <alignment vertical="center"/>
    </xf>
    <xf numFmtId="41" fontId="13" fillId="8" borderId="41" xfId="2" applyFont="1" applyFill="1" applyBorder="1" applyAlignment="1">
      <alignment vertical="center"/>
    </xf>
    <xf numFmtId="2" fontId="4" fillId="2" borderId="6" xfId="0" applyNumberFormat="1" applyFont="1" applyFill="1" applyBorder="1" applyAlignment="1">
      <alignment vertical="center" wrapText="1"/>
    </xf>
    <xf numFmtId="49" fontId="18" fillId="9" borderId="42" xfId="0" applyNumberFormat="1" applyFont="1" applyFill="1" applyBorder="1" applyAlignment="1">
      <alignment vertical="center"/>
    </xf>
    <xf numFmtId="0" fontId="13" fillId="9" borderId="43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3" fillId="3" borderId="6" xfId="0" applyNumberFormat="1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3">
    <cellStyle name="Millares [0]" xfId="2" builtinId="6"/>
    <cellStyle name="Normal" xfId="0" builtinId="0"/>
    <cellStyle name="Normal 2" xfId="1" xr:uid="{00000000-0005-0000-0000-000002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98"/>
  <sheetViews>
    <sheetView showGridLines="0" tabSelected="1" topLeftCell="A91" zoomScale="150" zoomScaleNormal="150" workbookViewId="0">
      <selection activeCell="C93" sqref="C93"/>
    </sheetView>
  </sheetViews>
  <sheetFormatPr baseColWidth="10" defaultColWidth="10.86328125" defaultRowHeight="11.25" customHeight="1" x14ac:dyDescent="0.75"/>
  <cols>
    <col min="1" max="1" width="4.40625" style="76" customWidth="1"/>
    <col min="2" max="2" width="16.7265625" style="76" customWidth="1"/>
    <col min="3" max="3" width="19.40625" style="76" customWidth="1"/>
    <col min="4" max="4" width="9.40625" style="76" customWidth="1"/>
    <col min="5" max="5" width="14.40625" style="76" customWidth="1"/>
    <col min="6" max="6" width="11" style="76" customWidth="1"/>
    <col min="7" max="7" width="12.40625" style="76" customWidth="1"/>
    <col min="8" max="255" width="10.86328125" style="76" customWidth="1"/>
    <col min="256" max="16384" width="10.86328125" style="77"/>
  </cols>
  <sheetData>
    <row r="1" spans="1:7" ht="15" customHeight="1" x14ac:dyDescent="0.75">
      <c r="A1" s="75"/>
      <c r="B1" s="75"/>
      <c r="C1" s="75"/>
      <c r="D1" s="75"/>
      <c r="E1" s="75"/>
      <c r="F1" s="75"/>
      <c r="G1" s="75"/>
    </row>
    <row r="2" spans="1:7" ht="15" customHeight="1" x14ac:dyDescent="0.75">
      <c r="A2" s="75"/>
      <c r="B2" s="75"/>
      <c r="C2" s="75"/>
      <c r="D2" s="75"/>
      <c r="E2" s="75"/>
      <c r="F2" s="75"/>
      <c r="G2" s="75"/>
    </row>
    <row r="3" spans="1:7" ht="15" customHeight="1" x14ac:dyDescent="0.75">
      <c r="A3" s="75"/>
      <c r="B3" s="75"/>
      <c r="C3" s="75"/>
      <c r="D3" s="75"/>
      <c r="E3" s="75"/>
      <c r="F3" s="75"/>
      <c r="G3" s="75"/>
    </row>
    <row r="4" spans="1:7" ht="15" customHeight="1" x14ac:dyDescent="0.75">
      <c r="A4" s="75"/>
      <c r="B4" s="75"/>
      <c r="C4" s="75"/>
      <c r="D4" s="75"/>
      <c r="E4" s="75"/>
      <c r="F4" s="75"/>
      <c r="G4" s="75"/>
    </row>
    <row r="5" spans="1:7" ht="15" customHeight="1" x14ac:dyDescent="0.75">
      <c r="A5" s="75"/>
      <c r="B5" s="75"/>
      <c r="C5" s="75"/>
      <c r="D5" s="75"/>
      <c r="E5" s="75"/>
      <c r="F5" s="75"/>
      <c r="G5" s="75"/>
    </row>
    <row r="6" spans="1:7" ht="15" customHeight="1" x14ac:dyDescent="0.75">
      <c r="A6" s="75"/>
      <c r="B6" s="75"/>
      <c r="C6" s="75"/>
      <c r="D6" s="75"/>
      <c r="E6" s="75"/>
      <c r="F6" s="75"/>
      <c r="G6" s="75"/>
    </row>
    <row r="7" spans="1:7" ht="15" customHeight="1" x14ac:dyDescent="0.75">
      <c r="A7" s="75"/>
      <c r="B7" s="75"/>
      <c r="C7" s="75"/>
      <c r="D7" s="75"/>
      <c r="E7" s="75"/>
      <c r="F7" s="75"/>
      <c r="G7" s="75"/>
    </row>
    <row r="8" spans="1:7" ht="15" customHeight="1" x14ac:dyDescent="0.75">
      <c r="A8" s="75"/>
      <c r="B8" s="78"/>
      <c r="C8" s="79"/>
      <c r="D8" s="75"/>
      <c r="E8" s="79"/>
      <c r="F8" s="79"/>
      <c r="G8" s="79"/>
    </row>
    <row r="9" spans="1:7" ht="12" customHeight="1" x14ac:dyDescent="0.75">
      <c r="A9" s="80"/>
      <c r="B9" s="1" t="s">
        <v>0</v>
      </c>
      <c r="C9" s="81" t="s">
        <v>97</v>
      </c>
      <c r="D9" s="82"/>
      <c r="E9" s="144" t="s">
        <v>108</v>
      </c>
      <c r="F9" s="145"/>
      <c r="G9" s="83">
        <v>25000</v>
      </c>
    </row>
    <row r="10" spans="1:7" ht="38.25" customHeight="1" x14ac:dyDescent="0.75">
      <c r="A10" s="80"/>
      <c r="B10" s="2" t="s">
        <v>1</v>
      </c>
      <c r="C10" s="3" t="s">
        <v>105</v>
      </c>
      <c r="D10" s="84"/>
      <c r="E10" s="142" t="s">
        <v>2</v>
      </c>
      <c r="F10" s="143"/>
      <c r="G10" s="85" t="s">
        <v>98</v>
      </c>
    </row>
    <row r="11" spans="1:7" ht="18" customHeight="1" x14ac:dyDescent="0.75">
      <c r="A11" s="80"/>
      <c r="B11" s="2" t="s">
        <v>3</v>
      </c>
      <c r="C11" s="85" t="s">
        <v>88</v>
      </c>
      <c r="D11" s="84"/>
      <c r="E11" s="142" t="s">
        <v>109</v>
      </c>
      <c r="F11" s="143"/>
      <c r="G11" s="86">
        <v>350</v>
      </c>
    </row>
    <row r="12" spans="1:7" ht="11.25" customHeight="1" x14ac:dyDescent="0.75">
      <c r="A12" s="80"/>
      <c r="B12" s="2" t="s">
        <v>4</v>
      </c>
      <c r="C12" s="87" t="s">
        <v>64</v>
      </c>
      <c r="D12" s="84"/>
      <c r="E12" s="88" t="s">
        <v>5</v>
      </c>
      <c r="F12" s="89"/>
      <c r="G12" s="90">
        <f>(G9*G11)</f>
        <v>8750000</v>
      </c>
    </row>
    <row r="13" spans="1:7" ht="11.25" customHeight="1" x14ac:dyDescent="0.75">
      <c r="A13" s="80"/>
      <c r="B13" s="2" t="s">
        <v>6</v>
      </c>
      <c r="C13" s="85" t="s">
        <v>65</v>
      </c>
      <c r="D13" s="84"/>
      <c r="E13" s="142" t="s">
        <v>7</v>
      </c>
      <c r="F13" s="143"/>
      <c r="G13" s="85" t="s">
        <v>83</v>
      </c>
    </row>
    <row r="14" spans="1:7" ht="13.5" customHeight="1" x14ac:dyDescent="0.75">
      <c r="A14" s="80"/>
      <c r="B14" s="2" t="s">
        <v>8</v>
      </c>
      <c r="C14" s="85" t="s">
        <v>63</v>
      </c>
      <c r="D14" s="84"/>
      <c r="E14" s="142" t="s">
        <v>9</v>
      </c>
      <c r="F14" s="143"/>
      <c r="G14" s="85" t="s">
        <v>99</v>
      </c>
    </row>
    <row r="15" spans="1:7" ht="25.5" customHeight="1" x14ac:dyDescent="0.75">
      <c r="A15" s="80"/>
      <c r="B15" s="2" t="s">
        <v>10</v>
      </c>
      <c r="C15" s="91">
        <v>44238</v>
      </c>
      <c r="D15" s="84"/>
      <c r="E15" s="146" t="s">
        <v>11</v>
      </c>
      <c r="F15" s="147"/>
      <c r="G15" s="87" t="s">
        <v>12</v>
      </c>
    </row>
    <row r="16" spans="1:7" ht="12" customHeight="1" x14ac:dyDescent="0.75">
      <c r="A16" s="75"/>
      <c r="B16" s="92"/>
      <c r="C16" s="93"/>
      <c r="D16" s="6"/>
      <c r="E16" s="94"/>
      <c r="F16" s="94"/>
      <c r="G16" s="95"/>
    </row>
    <row r="17" spans="1:7" ht="12" customHeight="1" x14ac:dyDescent="0.75">
      <c r="A17" s="96"/>
      <c r="B17" s="148" t="s">
        <v>13</v>
      </c>
      <c r="C17" s="149"/>
      <c r="D17" s="149"/>
      <c r="E17" s="149"/>
      <c r="F17" s="149"/>
      <c r="G17" s="149"/>
    </row>
    <row r="18" spans="1:7" ht="12" customHeight="1" x14ac:dyDescent="0.75">
      <c r="A18" s="75"/>
      <c r="B18" s="97"/>
      <c r="C18" s="98"/>
      <c r="D18" s="98"/>
      <c r="E18" s="98"/>
      <c r="F18" s="99"/>
      <c r="G18" s="99"/>
    </row>
    <row r="19" spans="1:7" ht="12" customHeight="1" x14ac:dyDescent="0.75">
      <c r="A19" s="80"/>
      <c r="B19" s="4" t="s">
        <v>14</v>
      </c>
      <c r="C19" s="5"/>
      <c r="D19" s="6"/>
      <c r="E19" s="6"/>
      <c r="F19" s="6"/>
      <c r="G19" s="6"/>
    </row>
    <row r="20" spans="1:7" ht="24" customHeight="1" x14ac:dyDescent="0.75">
      <c r="A20" s="96"/>
      <c r="B20" s="7" t="s">
        <v>15</v>
      </c>
      <c r="C20" s="7" t="s">
        <v>16</v>
      </c>
      <c r="D20" s="7" t="s">
        <v>17</v>
      </c>
      <c r="E20" s="7" t="s">
        <v>18</v>
      </c>
      <c r="F20" s="7" t="s">
        <v>19</v>
      </c>
      <c r="G20" s="7" t="s">
        <v>20</v>
      </c>
    </row>
    <row r="21" spans="1:7" ht="14.75" x14ac:dyDescent="0.75">
      <c r="A21" s="96"/>
      <c r="B21" s="100" t="s">
        <v>72</v>
      </c>
      <c r="C21" s="3" t="s">
        <v>21</v>
      </c>
      <c r="D21" s="101">
        <v>15</v>
      </c>
      <c r="E21" s="102" t="s">
        <v>100</v>
      </c>
      <c r="F21" s="90">
        <v>20000</v>
      </c>
      <c r="G21" s="90">
        <f t="shared" ref="G21:G25" si="0">(D21*F21)</f>
        <v>300000</v>
      </c>
    </row>
    <row r="22" spans="1:7" ht="14.75" x14ac:dyDescent="0.75">
      <c r="A22" s="96"/>
      <c r="B22" s="100" t="s">
        <v>79</v>
      </c>
      <c r="C22" s="3" t="s">
        <v>21</v>
      </c>
      <c r="D22" s="101">
        <v>6</v>
      </c>
      <c r="E22" s="102" t="s">
        <v>100</v>
      </c>
      <c r="F22" s="90">
        <v>20000</v>
      </c>
      <c r="G22" s="90">
        <f t="shared" ref="G22" si="1">(D22*F22)</f>
        <v>120000</v>
      </c>
    </row>
    <row r="23" spans="1:7" ht="21" x14ac:dyDescent="0.75">
      <c r="A23" s="96"/>
      <c r="B23" s="100" t="s">
        <v>73</v>
      </c>
      <c r="C23" s="3" t="s">
        <v>21</v>
      </c>
      <c r="D23" s="101">
        <v>6</v>
      </c>
      <c r="E23" s="102" t="s">
        <v>100</v>
      </c>
      <c r="F23" s="90">
        <v>20000</v>
      </c>
      <c r="G23" s="90">
        <f t="shared" si="0"/>
        <v>120000</v>
      </c>
    </row>
    <row r="24" spans="1:7" ht="21" x14ac:dyDescent="0.75">
      <c r="A24" s="96"/>
      <c r="B24" s="100" t="s">
        <v>106</v>
      </c>
      <c r="C24" s="3" t="s">
        <v>21</v>
      </c>
      <c r="D24" s="101">
        <v>10</v>
      </c>
      <c r="E24" s="102" t="s">
        <v>101</v>
      </c>
      <c r="F24" s="90">
        <v>20000</v>
      </c>
      <c r="G24" s="90">
        <f t="shared" si="0"/>
        <v>200000</v>
      </c>
    </row>
    <row r="25" spans="1:7" ht="14.75" x14ac:dyDescent="0.75">
      <c r="A25" s="96"/>
      <c r="B25" s="100" t="s">
        <v>107</v>
      </c>
      <c r="C25" s="3" t="s">
        <v>21</v>
      </c>
      <c r="D25" s="101">
        <v>4</v>
      </c>
      <c r="E25" s="102" t="s">
        <v>101</v>
      </c>
      <c r="F25" s="90">
        <v>20000</v>
      </c>
      <c r="G25" s="90">
        <f t="shared" si="0"/>
        <v>80000</v>
      </c>
    </row>
    <row r="26" spans="1:7" ht="14.75" x14ac:dyDescent="0.75">
      <c r="A26" s="96"/>
      <c r="B26" s="100" t="s">
        <v>66</v>
      </c>
      <c r="C26" s="3" t="s">
        <v>21</v>
      </c>
      <c r="D26" s="101">
        <v>20</v>
      </c>
      <c r="E26" s="102" t="s">
        <v>102</v>
      </c>
      <c r="F26" s="90">
        <v>20000</v>
      </c>
      <c r="G26" s="90">
        <f t="shared" ref="G26" si="2">(D26*F26)</f>
        <v>400000</v>
      </c>
    </row>
    <row r="27" spans="1:7" ht="12.75" customHeight="1" x14ac:dyDescent="0.75">
      <c r="A27" s="96"/>
      <c r="B27" s="8" t="s">
        <v>22</v>
      </c>
      <c r="C27" s="9"/>
      <c r="D27" s="9"/>
      <c r="E27" s="9"/>
      <c r="F27" s="10"/>
      <c r="G27" s="11">
        <f>SUM(G21:G26)</f>
        <v>1220000</v>
      </c>
    </row>
    <row r="28" spans="1:7" ht="12" customHeight="1" x14ac:dyDescent="0.75">
      <c r="A28" s="75"/>
      <c r="B28" s="97"/>
      <c r="C28" s="99"/>
      <c r="D28" s="99"/>
      <c r="E28" s="99"/>
      <c r="F28" s="103"/>
      <c r="G28" s="103"/>
    </row>
    <row r="29" spans="1:7" ht="12" customHeight="1" x14ac:dyDescent="0.75">
      <c r="A29" s="80"/>
      <c r="B29" s="12" t="s">
        <v>23</v>
      </c>
      <c r="C29" s="13"/>
      <c r="D29" s="14"/>
      <c r="E29" s="14"/>
      <c r="F29" s="15"/>
      <c r="G29" s="15"/>
    </row>
    <row r="30" spans="1:7" ht="24" customHeight="1" x14ac:dyDescent="0.75">
      <c r="A30" s="80"/>
      <c r="B30" s="16" t="s">
        <v>15</v>
      </c>
      <c r="C30" s="17" t="s">
        <v>16</v>
      </c>
      <c r="D30" s="17" t="s">
        <v>17</v>
      </c>
      <c r="E30" s="16" t="s">
        <v>18</v>
      </c>
      <c r="F30" s="17" t="s">
        <v>19</v>
      </c>
      <c r="G30" s="16" t="s">
        <v>20</v>
      </c>
    </row>
    <row r="31" spans="1:7" ht="12" customHeight="1" x14ac:dyDescent="0.75">
      <c r="A31" s="80"/>
      <c r="B31" s="18"/>
      <c r="C31" s="3"/>
      <c r="D31" s="101"/>
      <c r="E31" s="100"/>
      <c r="F31" s="90"/>
      <c r="G31" s="90"/>
    </row>
    <row r="32" spans="1:7" ht="12" customHeight="1" x14ac:dyDescent="0.75">
      <c r="A32" s="80"/>
      <c r="B32" s="19" t="s">
        <v>24</v>
      </c>
      <c r="C32" s="20"/>
      <c r="D32" s="20"/>
      <c r="E32" s="20"/>
      <c r="F32" s="21"/>
      <c r="G32" s="21"/>
    </row>
    <row r="33" spans="1:11" ht="12" customHeight="1" x14ac:dyDescent="0.75">
      <c r="A33" s="75"/>
      <c r="B33" s="104"/>
      <c r="C33" s="105"/>
      <c r="D33" s="105"/>
      <c r="E33" s="105"/>
      <c r="F33" s="106"/>
      <c r="G33" s="106"/>
    </row>
    <row r="34" spans="1:11" ht="12" customHeight="1" x14ac:dyDescent="0.75">
      <c r="A34" s="80"/>
      <c r="B34" s="12" t="s">
        <v>25</v>
      </c>
      <c r="C34" s="13"/>
      <c r="D34" s="14"/>
      <c r="E34" s="14"/>
      <c r="F34" s="15"/>
      <c r="G34" s="15"/>
    </row>
    <row r="35" spans="1:11" ht="24" customHeight="1" x14ac:dyDescent="0.75">
      <c r="A35" s="80"/>
      <c r="B35" s="22" t="s">
        <v>15</v>
      </c>
      <c r="C35" s="22" t="s">
        <v>16</v>
      </c>
      <c r="D35" s="22" t="s">
        <v>17</v>
      </c>
      <c r="E35" s="22" t="s">
        <v>18</v>
      </c>
      <c r="F35" s="23" t="s">
        <v>19</v>
      </c>
      <c r="G35" s="22" t="s">
        <v>20</v>
      </c>
    </row>
    <row r="36" spans="1:11" ht="12.75" customHeight="1" x14ac:dyDescent="0.75">
      <c r="A36" s="96"/>
      <c r="B36" s="100" t="s">
        <v>80</v>
      </c>
      <c r="C36" s="3" t="s">
        <v>26</v>
      </c>
      <c r="D36" s="139">
        <f>4/8</f>
        <v>0.5</v>
      </c>
      <c r="E36" s="100" t="s">
        <v>103</v>
      </c>
      <c r="F36" s="90">
        <v>200000</v>
      </c>
      <c r="G36" s="90">
        <f t="shared" ref="G36:G41" si="3">(D36*F36)</f>
        <v>100000</v>
      </c>
    </row>
    <row r="37" spans="1:11" ht="25.5" customHeight="1" x14ac:dyDescent="0.75">
      <c r="A37" s="96"/>
      <c r="B37" s="100" t="s">
        <v>74</v>
      </c>
      <c r="C37" s="3" t="s">
        <v>26</v>
      </c>
      <c r="D37" s="139">
        <f>4/8</f>
        <v>0.5</v>
      </c>
      <c r="E37" s="100" t="s">
        <v>103</v>
      </c>
      <c r="F37" s="90">
        <v>200000</v>
      </c>
      <c r="G37" s="90">
        <f t="shared" si="3"/>
        <v>100000</v>
      </c>
    </row>
    <row r="38" spans="1:11" ht="25.5" customHeight="1" x14ac:dyDescent="0.75">
      <c r="A38" s="96"/>
      <c r="B38" s="100" t="s">
        <v>95</v>
      </c>
      <c r="C38" s="3" t="s">
        <v>26</v>
      </c>
      <c r="D38" s="139">
        <f>6/8</f>
        <v>0.75</v>
      </c>
      <c r="E38" s="100" t="s">
        <v>96</v>
      </c>
      <c r="F38" s="90">
        <v>200000</v>
      </c>
      <c r="G38" s="90">
        <f t="shared" si="3"/>
        <v>150000</v>
      </c>
    </row>
    <row r="39" spans="1:11" ht="25.5" customHeight="1" x14ac:dyDescent="0.75">
      <c r="A39" s="96"/>
      <c r="B39" s="100" t="s">
        <v>75</v>
      </c>
      <c r="C39" s="3" t="s">
        <v>26</v>
      </c>
      <c r="D39" s="139">
        <f>8/8</f>
        <v>1</v>
      </c>
      <c r="E39" s="102" t="s">
        <v>104</v>
      </c>
      <c r="F39" s="90">
        <v>200000</v>
      </c>
      <c r="G39" s="90">
        <f t="shared" ref="G39" si="4">(D39*F39)</f>
        <v>200000</v>
      </c>
    </row>
    <row r="40" spans="1:11" ht="25.5" customHeight="1" x14ac:dyDescent="0.75">
      <c r="A40" s="96"/>
      <c r="B40" s="100" t="s">
        <v>76</v>
      </c>
      <c r="C40" s="3" t="s">
        <v>26</v>
      </c>
      <c r="D40" s="139">
        <f>10/8</f>
        <v>1.25</v>
      </c>
      <c r="E40" s="102" t="s">
        <v>104</v>
      </c>
      <c r="F40" s="90">
        <v>200000</v>
      </c>
      <c r="G40" s="90">
        <f t="shared" ref="G40" si="5">(D40*F40)</f>
        <v>250000</v>
      </c>
    </row>
    <row r="41" spans="1:11" ht="12.75" customHeight="1" x14ac:dyDescent="0.75">
      <c r="A41" s="96"/>
      <c r="B41" s="100" t="s">
        <v>77</v>
      </c>
      <c r="C41" s="3" t="s">
        <v>26</v>
      </c>
      <c r="D41" s="139">
        <f>20/8</f>
        <v>2.5</v>
      </c>
      <c r="E41" s="100" t="s">
        <v>102</v>
      </c>
      <c r="F41" s="90">
        <v>150000</v>
      </c>
      <c r="G41" s="90">
        <f t="shared" si="3"/>
        <v>375000</v>
      </c>
    </row>
    <row r="42" spans="1:11" ht="12.75" customHeight="1" x14ac:dyDescent="0.75">
      <c r="A42" s="80"/>
      <c r="B42" s="24" t="s">
        <v>27</v>
      </c>
      <c r="C42" s="25"/>
      <c r="D42" s="25"/>
      <c r="E42" s="25"/>
      <c r="F42" s="26"/>
      <c r="G42" s="27">
        <f>SUM(G36:G41)</f>
        <v>1175000</v>
      </c>
    </row>
    <row r="43" spans="1:11" ht="12" customHeight="1" x14ac:dyDescent="0.75">
      <c r="A43" s="75"/>
      <c r="B43" s="104"/>
      <c r="C43" s="105"/>
      <c r="D43" s="105"/>
      <c r="E43" s="105"/>
      <c r="F43" s="106"/>
      <c r="G43" s="106"/>
    </row>
    <row r="44" spans="1:11" ht="12" customHeight="1" x14ac:dyDescent="0.75">
      <c r="A44" s="80"/>
      <c r="B44" s="12" t="s">
        <v>28</v>
      </c>
      <c r="C44" s="13"/>
      <c r="D44" s="14"/>
      <c r="E44" s="14"/>
      <c r="F44" s="15"/>
      <c r="G44" s="15"/>
    </row>
    <row r="45" spans="1:11" ht="24" customHeight="1" x14ac:dyDescent="0.75">
      <c r="A45" s="80"/>
      <c r="B45" s="23" t="s">
        <v>29</v>
      </c>
      <c r="C45" s="23" t="s">
        <v>30</v>
      </c>
      <c r="D45" s="23" t="s">
        <v>31</v>
      </c>
      <c r="E45" s="23" t="s">
        <v>18</v>
      </c>
      <c r="F45" s="23" t="s">
        <v>19</v>
      </c>
      <c r="G45" s="23" t="s">
        <v>20</v>
      </c>
      <c r="K45" s="107"/>
    </row>
    <row r="46" spans="1:11" ht="12.75" customHeight="1" x14ac:dyDescent="0.75">
      <c r="A46" s="96"/>
      <c r="B46" s="88" t="s">
        <v>89</v>
      </c>
      <c r="C46" s="109" t="s">
        <v>30</v>
      </c>
      <c r="D46" s="89">
        <v>2</v>
      </c>
      <c r="E46" s="109" t="s">
        <v>94</v>
      </c>
      <c r="F46" s="110">
        <v>312350</v>
      </c>
      <c r="G46" s="110">
        <f>+D46*F46</f>
        <v>624700</v>
      </c>
    </row>
    <row r="47" spans="1:11" ht="12.75" customHeight="1" x14ac:dyDescent="0.75">
      <c r="A47" s="96"/>
      <c r="B47" s="108" t="s">
        <v>32</v>
      </c>
      <c r="C47" s="109"/>
      <c r="D47" s="89"/>
      <c r="E47" s="109"/>
      <c r="F47" s="110"/>
      <c r="G47" s="110"/>
    </row>
    <row r="48" spans="1:11" ht="12.75" customHeight="1" x14ac:dyDescent="0.75">
      <c r="A48" s="96"/>
      <c r="B48" s="88" t="s">
        <v>93</v>
      </c>
      <c r="C48" s="111" t="s">
        <v>69</v>
      </c>
      <c r="D48" s="112">
        <v>5</v>
      </c>
      <c r="E48" s="102" t="s">
        <v>104</v>
      </c>
      <c r="F48" s="110">
        <v>50000</v>
      </c>
      <c r="G48" s="110">
        <f>(D48*F48)</f>
        <v>250000</v>
      </c>
    </row>
    <row r="49" spans="1:7" ht="12.75" customHeight="1" x14ac:dyDescent="0.75">
      <c r="A49" s="96"/>
      <c r="B49" s="88" t="s">
        <v>68</v>
      </c>
      <c r="C49" s="111" t="s">
        <v>69</v>
      </c>
      <c r="D49" s="112">
        <v>10</v>
      </c>
      <c r="E49" s="102" t="s">
        <v>104</v>
      </c>
      <c r="F49" s="110">
        <v>18403</v>
      </c>
      <c r="G49" s="110">
        <f>(D49*F49)</f>
        <v>184030</v>
      </c>
    </row>
    <row r="50" spans="1:7" ht="12.75" customHeight="1" x14ac:dyDescent="0.75">
      <c r="A50" s="96"/>
      <c r="B50" s="88" t="s">
        <v>81</v>
      </c>
      <c r="C50" s="111" t="s">
        <v>82</v>
      </c>
      <c r="D50" s="112">
        <v>5</v>
      </c>
      <c r="E50" s="102" t="s">
        <v>104</v>
      </c>
      <c r="F50" s="110">
        <v>8319</v>
      </c>
      <c r="G50" s="110">
        <f>(D50*F50)</f>
        <v>41595</v>
      </c>
    </row>
    <row r="51" spans="1:7" ht="12.75" customHeight="1" x14ac:dyDescent="0.75">
      <c r="A51" s="96"/>
      <c r="B51" s="88" t="s">
        <v>67</v>
      </c>
      <c r="C51" s="111" t="s">
        <v>69</v>
      </c>
      <c r="D51" s="112">
        <v>5</v>
      </c>
      <c r="E51" s="102" t="s">
        <v>104</v>
      </c>
      <c r="F51" s="110">
        <v>10900</v>
      </c>
      <c r="G51" s="110">
        <f>(D51*F51)</f>
        <v>54500</v>
      </c>
    </row>
    <row r="52" spans="1:7" ht="12.75" customHeight="1" x14ac:dyDescent="0.75">
      <c r="A52" s="96"/>
      <c r="B52" s="108" t="s">
        <v>33</v>
      </c>
      <c r="C52" s="109"/>
      <c r="D52" s="89"/>
      <c r="E52" s="109"/>
      <c r="F52" s="110"/>
      <c r="G52" s="110"/>
    </row>
    <row r="53" spans="1:7" ht="12.75" customHeight="1" x14ac:dyDescent="0.75">
      <c r="A53" s="96"/>
      <c r="B53" s="88" t="s">
        <v>87</v>
      </c>
      <c r="C53" s="111" t="s">
        <v>34</v>
      </c>
      <c r="D53" s="112">
        <v>3</v>
      </c>
      <c r="E53" s="102" t="s">
        <v>104</v>
      </c>
      <c r="F53" s="110">
        <v>7520</v>
      </c>
      <c r="G53" s="110">
        <f>(D53*F53)</f>
        <v>22560</v>
      </c>
    </row>
    <row r="54" spans="1:7" ht="12.75" customHeight="1" x14ac:dyDescent="0.75">
      <c r="A54" s="96"/>
      <c r="B54" s="108" t="s">
        <v>84</v>
      </c>
      <c r="C54" s="111"/>
      <c r="D54" s="112"/>
      <c r="E54" s="100"/>
      <c r="F54" s="110"/>
      <c r="G54" s="110"/>
    </row>
    <row r="55" spans="1:7" ht="12.75" customHeight="1" x14ac:dyDescent="0.75">
      <c r="A55" s="96"/>
      <c r="B55" s="88" t="s">
        <v>85</v>
      </c>
      <c r="C55" s="111" t="s">
        <v>86</v>
      </c>
      <c r="D55" s="112">
        <v>2</v>
      </c>
      <c r="E55" s="102" t="s">
        <v>104</v>
      </c>
      <c r="F55" s="110">
        <v>11250</v>
      </c>
      <c r="G55" s="110">
        <f>+D55*F55</f>
        <v>22500</v>
      </c>
    </row>
    <row r="56" spans="1:7" ht="12.75" customHeight="1" x14ac:dyDescent="0.75">
      <c r="A56" s="96"/>
      <c r="B56" s="108" t="s">
        <v>91</v>
      </c>
      <c r="C56" s="111"/>
      <c r="D56" s="112"/>
      <c r="E56" s="100"/>
      <c r="F56" s="110"/>
      <c r="G56" s="110"/>
    </row>
    <row r="57" spans="1:7" ht="12.75" customHeight="1" x14ac:dyDescent="0.75">
      <c r="A57" s="96"/>
      <c r="B57" s="88" t="s">
        <v>92</v>
      </c>
      <c r="C57" s="111" t="s">
        <v>34</v>
      </c>
      <c r="D57" s="112">
        <v>2</v>
      </c>
      <c r="E57" s="102" t="s">
        <v>104</v>
      </c>
      <c r="F57" s="110">
        <v>8319</v>
      </c>
      <c r="G57" s="110">
        <f>+D57*F57</f>
        <v>16638</v>
      </c>
    </row>
    <row r="58" spans="1:7" ht="12.75" customHeight="1" x14ac:dyDescent="0.75">
      <c r="A58" s="96"/>
      <c r="B58" s="108" t="s">
        <v>35</v>
      </c>
      <c r="C58" s="109"/>
      <c r="D58" s="89"/>
      <c r="E58" s="109"/>
      <c r="F58" s="110"/>
      <c r="G58" s="110"/>
    </row>
    <row r="59" spans="1:7" ht="12.75" customHeight="1" x14ac:dyDescent="0.75">
      <c r="A59" s="96"/>
      <c r="B59" s="113" t="s">
        <v>71</v>
      </c>
      <c r="C59" s="114" t="s">
        <v>34</v>
      </c>
      <c r="D59" s="115">
        <v>5</v>
      </c>
      <c r="E59" s="102" t="s">
        <v>104</v>
      </c>
      <c r="F59" s="116">
        <v>15042</v>
      </c>
      <c r="G59" s="116">
        <f>+F59*D59</f>
        <v>75210</v>
      </c>
    </row>
    <row r="60" spans="1:7" ht="12.75" customHeight="1" x14ac:dyDescent="0.75">
      <c r="A60" s="96"/>
      <c r="B60" s="117" t="s">
        <v>78</v>
      </c>
      <c r="C60" s="118" t="s">
        <v>34</v>
      </c>
      <c r="D60" s="119">
        <v>1</v>
      </c>
      <c r="E60" s="102" t="s">
        <v>104</v>
      </c>
      <c r="F60" s="120">
        <v>38655</v>
      </c>
      <c r="G60" s="120">
        <f>(D60*F60)</f>
        <v>38655</v>
      </c>
    </row>
    <row r="61" spans="1:7" ht="13.5" customHeight="1" x14ac:dyDescent="0.75">
      <c r="A61" s="80"/>
      <c r="B61" s="28" t="s">
        <v>36</v>
      </c>
      <c r="C61" s="29"/>
      <c r="D61" s="29"/>
      <c r="E61" s="29"/>
      <c r="F61" s="30"/>
      <c r="G61" s="31">
        <f>SUM(G46:G60)</f>
        <v>1330388</v>
      </c>
    </row>
    <row r="62" spans="1:7" ht="12" customHeight="1" x14ac:dyDescent="0.75">
      <c r="A62" s="75"/>
      <c r="B62" s="104"/>
      <c r="C62" s="105"/>
      <c r="D62" s="105"/>
      <c r="E62" s="121"/>
      <c r="F62" s="106"/>
      <c r="G62" s="106"/>
    </row>
    <row r="63" spans="1:7" ht="12" customHeight="1" x14ac:dyDescent="0.75">
      <c r="A63" s="80"/>
      <c r="B63" s="12" t="s">
        <v>37</v>
      </c>
      <c r="C63" s="13"/>
      <c r="D63" s="14"/>
      <c r="E63" s="14"/>
      <c r="F63" s="15"/>
      <c r="G63" s="15"/>
    </row>
    <row r="64" spans="1:7" ht="24" customHeight="1" x14ac:dyDescent="0.75">
      <c r="A64" s="80"/>
      <c r="B64" s="22" t="s">
        <v>38</v>
      </c>
      <c r="C64" s="23" t="s">
        <v>30</v>
      </c>
      <c r="D64" s="23" t="s">
        <v>31</v>
      </c>
      <c r="E64" s="22" t="s">
        <v>18</v>
      </c>
      <c r="F64" s="23" t="s">
        <v>19</v>
      </c>
      <c r="G64" s="22" t="s">
        <v>20</v>
      </c>
    </row>
    <row r="65" spans="1:7" ht="12.75" customHeight="1" x14ac:dyDescent="0.75">
      <c r="A65" s="96"/>
      <c r="B65" s="100" t="s">
        <v>70</v>
      </c>
      <c r="C65" s="111" t="s">
        <v>30</v>
      </c>
      <c r="D65" s="110">
        <v>10</v>
      </c>
      <c r="E65" s="102" t="s">
        <v>104</v>
      </c>
      <c r="F65" s="110">
        <v>40000</v>
      </c>
      <c r="G65" s="110">
        <f>(D65*F65)</f>
        <v>400000</v>
      </c>
    </row>
    <row r="66" spans="1:7" ht="12.75" customHeight="1" x14ac:dyDescent="0.75">
      <c r="A66" s="96"/>
      <c r="B66" s="100" t="s">
        <v>90</v>
      </c>
      <c r="C66" s="111" t="s">
        <v>30</v>
      </c>
      <c r="D66" s="110">
        <v>1</v>
      </c>
      <c r="E66" s="102" t="s">
        <v>104</v>
      </c>
      <c r="F66" s="110">
        <v>500000</v>
      </c>
      <c r="G66" s="110">
        <f>(D66*F66)</f>
        <v>500000</v>
      </c>
    </row>
    <row r="67" spans="1:7" ht="13.5" customHeight="1" x14ac:dyDescent="0.75">
      <c r="A67" s="80"/>
      <c r="B67" s="32" t="s">
        <v>39</v>
      </c>
      <c r="C67" s="33"/>
      <c r="D67" s="33"/>
      <c r="E67" s="33"/>
      <c r="F67" s="34"/>
      <c r="G67" s="35">
        <f>SUM(G65+G66)</f>
        <v>900000</v>
      </c>
    </row>
    <row r="68" spans="1:7" ht="12" customHeight="1" x14ac:dyDescent="0.75">
      <c r="A68" s="75"/>
      <c r="B68" s="122"/>
      <c r="C68" s="122"/>
      <c r="D68" s="122"/>
      <c r="E68" s="122"/>
      <c r="F68" s="123"/>
      <c r="G68" s="123"/>
    </row>
    <row r="69" spans="1:7" ht="12" customHeight="1" x14ac:dyDescent="0.75">
      <c r="A69" s="124"/>
      <c r="B69" s="47" t="s">
        <v>40</v>
      </c>
      <c r="C69" s="48"/>
      <c r="D69" s="48"/>
      <c r="E69" s="48"/>
      <c r="F69" s="48"/>
      <c r="G69" s="49">
        <f>G27+G42+G61+G67</f>
        <v>4625388</v>
      </c>
    </row>
    <row r="70" spans="1:7" ht="12" customHeight="1" x14ac:dyDescent="0.75">
      <c r="A70" s="124"/>
      <c r="B70" s="50" t="s">
        <v>41</v>
      </c>
      <c r="C70" s="37"/>
      <c r="D70" s="37"/>
      <c r="E70" s="37"/>
      <c r="F70" s="37"/>
      <c r="G70" s="51">
        <f>G69*0.05</f>
        <v>231269.40000000002</v>
      </c>
    </row>
    <row r="71" spans="1:7" ht="12" customHeight="1" x14ac:dyDescent="0.75">
      <c r="A71" s="124"/>
      <c r="B71" s="52" t="s">
        <v>42</v>
      </c>
      <c r="C71" s="36"/>
      <c r="D71" s="36"/>
      <c r="E71" s="36"/>
      <c r="F71" s="36"/>
      <c r="G71" s="53">
        <f>G70+G69</f>
        <v>4856657.4000000004</v>
      </c>
    </row>
    <row r="72" spans="1:7" ht="12" customHeight="1" x14ac:dyDescent="0.75">
      <c r="A72" s="124"/>
      <c r="B72" s="50" t="s">
        <v>43</v>
      </c>
      <c r="C72" s="37"/>
      <c r="D72" s="37"/>
      <c r="E72" s="37"/>
      <c r="F72" s="37"/>
      <c r="G72" s="51">
        <f>G12</f>
        <v>8750000</v>
      </c>
    </row>
    <row r="73" spans="1:7" ht="12" customHeight="1" x14ac:dyDescent="0.75">
      <c r="A73" s="124"/>
      <c r="B73" s="54" t="s">
        <v>44</v>
      </c>
      <c r="C73" s="55"/>
      <c r="D73" s="55"/>
      <c r="E73" s="55"/>
      <c r="F73" s="55"/>
      <c r="G73" s="56">
        <f>G72-G71</f>
        <v>3893342.5999999996</v>
      </c>
    </row>
    <row r="74" spans="1:7" ht="12" customHeight="1" x14ac:dyDescent="0.75">
      <c r="A74" s="124"/>
      <c r="B74" s="45" t="s">
        <v>45</v>
      </c>
      <c r="C74" s="46"/>
      <c r="D74" s="46"/>
      <c r="E74" s="46"/>
      <c r="F74" s="46"/>
      <c r="G74" s="43"/>
    </row>
    <row r="75" spans="1:7" ht="12.75" customHeight="1" thickBot="1" x14ac:dyDescent="0.9">
      <c r="A75" s="124"/>
      <c r="B75" s="57"/>
      <c r="C75" s="46"/>
      <c r="D75" s="46"/>
      <c r="E75" s="46"/>
      <c r="F75" s="46"/>
      <c r="G75" s="43"/>
    </row>
    <row r="76" spans="1:7" ht="12" customHeight="1" x14ac:dyDescent="0.75">
      <c r="A76" s="124"/>
      <c r="B76" s="66" t="s">
        <v>46</v>
      </c>
      <c r="C76" s="125"/>
      <c r="D76" s="125"/>
      <c r="E76" s="125"/>
      <c r="F76" s="126"/>
      <c r="G76" s="43"/>
    </row>
    <row r="77" spans="1:7" ht="12" customHeight="1" x14ac:dyDescent="0.75">
      <c r="A77" s="124"/>
      <c r="B77" s="67" t="s">
        <v>47</v>
      </c>
      <c r="C77" s="64"/>
      <c r="D77" s="64"/>
      <c r="E77" s="64"/>
      <c r="F77" s="127"/>
      <c r="G77" s="43"/>
    </row>
    <row r="78" spans="1:7" ht="12" customHeight="1" x14ac:dyDescent="0.75">
      <c r="A78" s="124"/>
      <c r="B78" s="67" t="s">
        <v>48</v>
      </c>
      <c r="C78" s="64"/>
      <c r="D78" s="64"/>
      <c r="E78" s="64"/>
      <c r="F78" s="127"/>
      <c r="G78" s="43"/>
    </row>
    <row r="79" spans="1:7" ht="12" customHeight="1" x14ac:dyDescent="0.75">
      <c r="A79" s="124"/>
      <c r="B79" s="67" t="s">
        <v>49</v>
      </c>
      <c r="C79" s="64"/>
      <c r="D79" s="64"/>
      <c r="E79" s="64"/>
      <c r="F79" s="127"/>
      <c r="G79" s="43"/>
    </row>
    <row r="80" spans="1:7" ht="12" customHeight="1" x14ac:dyDescent="0.75">
      <c r="A80" s="124"/>
      <c r="B80" s="67" t="s">
        <v>50</v>
      </c>
      <c r="C80" s="64"/>
      <c r="D80" s="64"/>
      <c r="E80" s="64"/>
      <c r="F80" s="127"/>
      <c r="G80" s="43"/>
    </row>
    <row r="81" spans="1:7" ht="12" customHeight="1" x14ac:dyDescent="0.75">
      <c r="A81" s="124"/>
      <c r="B81" s="67" t="s">
        <v>51</v>
      </c>
      <c r="C81" s="64"/>
      <c r="D81" s="64"/>
      <c r="E81" s="64"/>
      <c r="F81" s="127"/>
      <c r="G81" s="43"/>
    </row>
    <row r="82" spans="1:7" ht="12.75" customHeight="1" thickBot="1" x14ac:dyDescent="0.9">
      <c r="A82" s="124"/>
      <c r="B82" s="68" t="s">
        <v>52</v>
      </c>
      <c r="C82" s="128"/>
      <c r="D82" s="128"/>
      <c r="E82" s="128"/>
      <c r="F82" s="129"/>
      <c r="G82" s="43"/>
    </row>
    <row r="83" spans="1:7" ht="12.75" customHeight="1" x14ac:dyDescent="0.75">
      <c r="A83" s="124"/>
      <c r="B83" s="64"/>
      <c r="C83" s="64"/>
      <c r="D83" s="64"/>
      <c r="E83" s="64"/>
      <c r="F83" s="64"/>
      <c r="G83" s="43"/>
    </row>
    <row r="84" spans="1:7" ht="15" customHeight="1" thickBot="1" x14ac:dyDescent="0.9">
      <c r="A84" s="124"/>
      <c r="B84" s="140" t="s">
        <v>53</v>
      </c>
      <c r="C84" s="141"/>
      <c r="D84" s="130"/>
      <c r="E84" s="131"/>
      <c r="F84" s="131"/>
      <c r="G84" s="43"/>
    </row>
    <row r="85" spans="1:7" ht="12" customHeight="1" x14ac:dyDescent="0.75">
      <c r="A85" s="124"/>
      <c r="B85" s="59" t="s">
        <v>38</v>
      </c>
      <c r="C85" s="38" t="s">
        <v>54</v>
      </c>
      <c r="D85" s="132" t="s">
        <v>55</v>
      </c>
      <c r="E85" s="131"/>
      <c r="F85" s="131"/>
      <c r="G85" s="43"/>
    </row>
    <row r="86" spans="1:7" ht="12" customHeight="1" x14ac:dyDescent="0.75">
      <c r="A86" s="124"/>
      <c r="B86" s="60" t="s">
        <v>56</v>
      </c>
      <c r="C86" s="39">
        <f>+G27</f>
        <v>1220000</v>
      </c>
      <c r="D86" s="133">
        <f>(C86/C92)</f>
        <v>0.25120157744707294</v>
      </c>
      <c r="E86" s="131"/>
      <c r="F86" s="131"/>
      <c r="G86" s="43"/>
    </row>
    <row r="87" spans="1:7" ht="12" customHeight="1" x14ac:dyDescent="0.75">
      <c r="A87" s="124"/>
      <c r="B87" s="60" t="s">
        <v>57</v>
      </c>
      <c r="C87" s="39">
        <f>+G31</f>
        <v>0</v>
      </c>
      <c r="D87" s="133">
        <v>0</v>
      </c>
      <c r="E87" s="131"/>
      <c r="F87" s="131"/>
      <c r="G87" s="43"/>
    </row>
    <row r="88" spans="1:7" ht="12" customHeight="1" x14ac:dyDescent="0.75">
      <c r="A88" s="124"/>
      <c r="B88" s="60" t="s">
        <v>58</v>
      </c>
      <c r="C88" s="39">
        <f>+G42</f>
        <v>1175000</v>
      </c>
      <c r="D88" s="133">
        <f>(C88/C92)</f>
        <v>0.24193594549205796</v>
      </c>
      <c r="E88" s="131"/>
      <c r="F88" s="131"/>
      <c r="G88" s="43"/>
    </row>
    <row r="89" spans="1:7" ht="12" customHeight="1" x14ac:dyDescent="0.75">
      <c r="A89" s="124"/>
      <c r="B89" s="60" t="s">
        <v>29</v>
      </c>
      <c r="C89" s="39">
        <f>G61</f>
        <v>1330388</v>
      </c>
      <c r="D89" s="133">
        <f>(C89/C92)</f>
        <v>0.27393079034152168</v>
      </c>
      <c r="E89" s="131"/>
      <c r="F89" s="131"/>
      <c r="G89" s="43"/>
    </row>
    <row r="90" spans="1:7" ht="12" customHeight="1" x14ac:dyDescent="0.75">
      <c r="A90" s="124"/>
      <c r="B90" s="60" t="s">
        <v>59</v>
      </c>
      <c r="C90" s="40">
        <f>+G67</f>
        <v>900000</v>
      </c>
      <c r="D90" s="133">
        <f>(C90/C92)</f>
        <v>0.18531263910029971</v>
      </c>
      <c r="E90" s="42"/>
      <c r="F90" s="42"/>
      <c r="G90" s="43"/>
    </row>
    <row r="91" spans="1:7" ht="12" customHeight="1" x14ac:dyDescent="0.75">
      <c r="A91" s="124"/>
      <c r="B91" s="60" t="s">
        <v>60</v>
      </c>
      <c r="C91" s="40">
        <f>+G70</f>
        <v>231269.40000000002</v>
      </c>
      <c r="D91" s="133">
        <f>(C91/C92)</f>
        <v>4.7619047619047623E-2</v>
      </c>
      <c r="E91" s="42"/>
      <c r="F91" s="42"/>
      <c r="G91" s="43"/>
    </row>
    <row r="92" spans="1:7" ht="12.75" customHeight="1" thickBot="1" x14ac:dyDescent="0.9">
      <c r="A92" s="124"/>
      <c r="B92" s="61" t="s">
        <v>61</v>
      </c>
      <c r="C92" s="62">
        <f>SUM(C86:C91)</f>
        <v>4856657.4000000004</v>
      </c>
      <c r="D92" s="63">
        <f>SUM(D86:D91)</f>
        <v>1</v>
      </c>
      <c r="E92" s="42"/>
      <c r="F92" s="42"/>
      <c r="G92" s="43"/>
    </row>
    <row r="93" spans="1:7" ht="12" customHeight="1" x14ac:dyDescent="0.75">
      <c r="A93" s="124"/>
      <c r="B93" s="57"/>
      <c r="C93" s="46"/>
      <c r="D93" s="46"/>
      <c r="E93" s="46"/>
      <c r="F93" s="46"/>
      <c r="G93" s="43"/>
    </row>
    <row r="94" spans="1:7" ht="12.75" customHeight="1" x14ac:dyDescent="0.75">
      <c r="A94" s="124"/>
      <c r="B94" s="58"/>
      <c r="C94" s="46"/>
      <c r="D94" s="46"/>
      <c r="E94" s="46"/>
      <c r="F94" s="46"/>
      <c r="G94" s="43"/>
    </row>
    <row r="95" spans="1:7" ht="12" customHeight="1" thickBot="1" x14ac:dyDescent="0.9">
      <c r="A95" s="134"/>
      <c r="B95" s="70"/>
      <c r="C95" s="71" t="s">
        <v>112</v>
      </c>
      <c r="D95" s="72"/>
      <c r="E95" s="73"/>
      <c r="F95" s="41"/>
      <c r="G95" s="43"/>
    </row>
    <row r="96" spans="1:7" ht="12" customHeight="1" x14ac:dyDescent="0.75">
      <c r="A96" s="124"/>
      <c r="B96" s="74" t="s">
        <v>110</v>
      </c>
      <c r="C96" s="135">
        <v>23000</v>
      </c>
      <c r="D96" s="135">
        <v>25000</v>
      </c>
      <c r="E96" s="136">
        <v>27000</v>
      </c>
      <c r="F96" s="69"/>
      <c r="G96" s="44"/>
    </row>
    <row r="97" spans="1:7" ht="12.75" customHeight="1" thickBot="1" x14ac:dyDescent="0.9">
      <c r="A97" s="124"/>
      <c r="B97" s="61" t="s">
        <v>111</v>
      </c>
      <c r="C97" s="137">
        <f>(G71/C96)</f>
        <v>211.15901739130436</v>
      </c>
      <c r="D97" s="137">
        <f>(G71/D96)</f>
        <v>194.26629600000001</v>
      </c>
      <c r="E97" s="138">
        <f>(G71/E96)</f>
        <v>179.87620000000001</v>
      </c>
      <c r="F97" s="69"/>
      <c r="G97" s="44"/>
    </row>
    <row r="98" spans="1:7" ht="15.65" customHeight="1" x14ac:dyDescent="0.75">
      <c r="A98" s="124"/>
      <c r="B98" s="65" t="s">
        <v>62</v>
      </c>
      <c r="C98" s="64"/>
      <c r="D98" s="64"/>
      <c r="E98" s="64"/>
      <c r="F98" s="64"/>
      <c r="G98" s="64"/>
    </row>
  </sheetData>
  <mergeCells count="8">
    <mergeCell ref="B84:C84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paperSize="14" scale="56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Melón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Lucia González</cp:lastModifiedBy>
  <cp:lastPrinted>2021-03-09T16:53:33Z</cp:lastPrinted>
  <dcterms:created xsi:type="dcterms:W3CDTF">2020-11-27T12:49:26Z</dcterms:created>
  <dcterms:modified xsi:type="dcterms:W3CDTF">2021-04-08T14:43:36Z</dcterms:modified>
</cp:coreProperties>
</file>