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erez\Desktop\fichas 2020\FICHAS 2021\RENGO\"/>
    </mc:Choice>
  </mc:AlternateContent>
  <bookViews>
    <workbookView xWindow="32760" yWindow="32760" windowWidth="14280" windowHeight="18000" tabRatio="779"/>
  </bookViews>
  <sheets>
    <sheet name="Nectarino" sheetId="7" r:id="rId1"/>
  </sheets>
  <calcPr calcId="152511"/>
</workbook>
</file>

<file path=xl/calcChain.xml><?xml version="1.0" encoding="utf-8"?>
<calcChain xmlns="http://schemas.openxmlformats.org/spreadsheetml/2006/main">
  <c r="F70" i="7" l="1"/>
  <c r="B100" i="7" l="1"/>
  <c r="F58" i="7"/>
  <c r="F57" i="7"/>
  <c r="F55" i="7"/>
  <c r="F54" i="7"/>
  <c r="F53" i="7"/>
  <c r="F52" i="7"/>
  <c r="F43" i="7"/>
  <c r="F27" i="7"/>
  <c r="F66" i="7"/>
  <c r="F51" i="7"/>
  <c r="F84" i="7"/>
  <c r="F77" i="7"/>
  <c r="F76" i="7"/>
  <c r="F50" i="7"/>
  <c r="F64" i="7"/>
  <c r="F63" i="7"/>
  <c r="F62" i="7"/>
  <c r="F61" i="7"/>
  <c r="F60" i="7"/>
  <c r="F71" i="7"/>
  <c r="F69" i="7"/>
  <c r="F68" i="7"/>
  <c r="F44" i="7"/>
  <c r="F42" i="7"/>
  <c r="F41" i="7"/>
  <c r="F40" i="7"/>
  <c r="F39" i="7"/>
  <c r="F38" i="7"/>
  <c r="F28" i="7"/>
  <c r="F26" i="7"/>
  <c r="F25" i="7"/>
  <c r="F24" i="7"/>
  <c r="F23" i="7"/>
  <c r="F22" i="7"/>
  <c r="F21" i="7"/>
  <c r="F12" i="7"/>
  <c r="F79" i="7" l="1"/>
  <c r="B103" i="7" s="1"/>
  <c r="F45" i="7"/>
  <c r="B101" i="7" s="1"/>
  <c r="F72" i="7"/>
  <c r="B102" i="7" s="1"/>
  <c r="F29" i="7"/>
  <c r="B99" i="7" s="1"/>
  <c r="F81" i="7" l="1"/>
  <c r="F82" i="7" s="1"/>
  <c r="B104" i="7" s="1"/>
  <c r="B105" i="7" s="1"/>
  <c r="C104" i="7" s="1"/>
  <c r="C103" i="7" l="1"/>
  <c r="C102" i="7"/>
  <c r="C101" i="7"/>
  <c r="F83" i="7"/>
  <c r="B109" i="7" s="1"/>
  <c r="C99" i="7"/>
  <c r="D109" i="7" l="1"/>
  <c r="C109" i="7"/>
  <c r="F85" i="7"/>
  <c r="C105" i="7"/>
</calcChain>
</file>

<file path=xl/sharedStrings.xml><?xml version="1.0" encoding="utf-8"?>
<sst xmlns="http://schemas.openxmlformats.org/spreadsheetml/2006/main" count="208" uniqueCount="146">
  <si>
    <t>FECHA ESTIMADA  PRECIO VENTA</t>
  </si>
  <si>
    <t>INGRESO ESPERADO, con IVA ($)</t>
  </si>
  <si>
    <t>COMUNA/LOCALIDAD</t>
  </si>
  <si>
    <t>Todas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</si>
  <si>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</si>
  <si>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</si>
  <si>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</si>
  <si>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</si>
  <si>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</si>
  <si>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</si>
  <si>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</si>
  <si>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</si>
  <si>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</si>
  <si>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JH</t>
  </si>
  <si>
    <t>Subtotal Jornadas Hombre</t>
  </si>
  <si>
    <t>INSUMOS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</si>
  <si>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</si>
  <si>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</si>
  <si>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</si>
  <si>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</si>
  <si>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</si>
  <si>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</si>
  <si>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</si>
  <si>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</si>
  <si>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</si>
  <si>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Época (Mes)</t>
  </si>
  <si>
    <t>B. O'Higgins</t>
  </si>
  <si>
    <t>PRECIO ESPERADO ($/Kg)</t>
  </si>
  <si>
    <t xml:space="preserve">Cantidad </t>
  </si>
  <si>
    <t>Agosto</t>
  </si>
  <si>
    <t>Cantidad</t>
  </si>
  <si>
    <t>Julio - Agosto</t>
  </si>
  <si>
    <t>ÁREA</t>
  </si>
  <si>
    <t>RUBRO O CULTIVO</t>
  </si>
  <si>
    <t>REGIÓN</t>
  </si>
  <si>
    <t>NIVEL TECNOLOGICO</t>
  </si>
  <si>
    <t>VARIEDAD</t>
  </si>
  <si>
    <t>DESTINO PRODUCCION</t>
  </si>
  <si>
    <t>Poda</t>
  </si>
  <si>
    <t>Raleo</t>
  </si>
  <si>
    <t>Octubre - Mayo</t>
  </si>
  <si>
    <t>Varios, cercos, conducción, tutores, etc.</t>
  </si>
  <si>
    <t>Enero - Diciembre</t>
  </si>
  <si>
    <t>MAQUINARIA</t>
  </si>
  <si>
    <t>JM</t>
  </si>
  <si>
    <t>Junio</t>
  </si>
  <si>
    <t>Rastra</t>
  </si>
  <si>
    <t>Subtotal Costo Maquinaria</t>
  </si>
  <si>
    <t>Ziram 76 WG</t>
  </si>
  <si>
    <t>Indar flo 30 FS</t>
  </si>
  <si>
    <t>Propizol 25 EC</t>
  </si>
  <si>
    <t>Septiembre</t>
  </si>
  <si>
    <t>Septiembre - Diciembre</t>
  </si>
  <si>
    <t>Lorsban 4E</t>
  </si>
  <si>
    <t>Imidan 70 WP</t>
  </si>
  <si>
    <t>Urea</t>
  </si>
  <si>
    <t>Julio</t>
  </si>
  <si>
    <t>3.  Precio de Insumos corresponde a  precios  colocados en el predio</t>
  </si>
  <si>
    <t>JORNADAS ANIMAL</t>
  </si>
  <si>
    <t>Subtotal Jornadas Animal</t>
  </si>
  <si>
    <t>lt</t>
  </si>
  <si>
    <t>kg</t>
  </si>
  <si>
    <t>Octubre - Diciembre</t>
  </si>
  <si>
    <t>Noviembre - Diciembre</t>
  </si>
  <si>
    <t>Topas 200 EW</t>
  </si>
  <si>
    <t>Septiembre - Noviembre</t>
  </si>
  <si>
    <t>c/u</t>
  </si>
  <si>
    <t>Nectarines</t>
  </si>
  <si>
    <t>Diciembre - Marzo</t>
  </si>
  <si>
    <t>Mercado interno</t>
  </si>
  <si>
    <t>Poda de verano</t>
  </si>
  <si>
    <t>Surqueadura riego</t>
  </si>
  <si>
    <t>Triturar residuos poda</t>
  </si>
  <si>
    <t>Junio - Septiembre</t>
  </si>
  <si>
    <t>Septiembre - Enero</t>
  </si>
  <si>
    <t>Junio - Agosto</t>
  </si>
  <si>
    <t>Septiembre. - Octubre</t>
  </si>
  <si>
    <t xml:space="preserve">Punto 70 WP </t>
  </si>
  <si>
    <t>Dic - Marzo</t>
  </si>
  <si>
    <t>Diciembre- Marzo</t>
  </si>
  <si>
    <t>RENDIMIENTO (kg/ha)</t>
  </si>
  <si>
    <t>Nordox Super 75 WG</t>
  </si>
  <si>
    <t>Karate Zeon 50 CS</t>
  </si>
  <si>
    <t>FERTILIZANTES</t>
  </si>
  <si>
    <t>HERBICIDAS</t>
  </si>
  <si>
    <t>INSECTICIDAS</t>
  </si>
  <si>
    <t>FUNGICIDAS</t>
  </si>
  <si>
    <t>COSTOS DIRECTOS DE PRODUCCION POR HECTAREA (INCLUYE IVA)</t>
  </si>
  <si>
    <t>Control de malezas</t>
  </si>
  <si>
    <t>Items</t>
  </si>
  <si>
    <t>1. Los precios de los insumos y productos se expresan con IVA.</t>
  </si>
  <si>
    <t>2. El  costo de la mano de obra incluye impuestos e imposiciones.</t>
  </si>
  <si>
    <t>4. El costo de la maquinaria incluye el costo del operador, combustible y arriendo del equipo.</t>
  </si>
  <si>
    <t>5. Los insumos aplicados (tipo y dosis) están referidos al  Área en particular.</t>
  </si>
  <si>
    <t>Otros gastos de venta</t>
  </si>
  <si>
    <t>Incorporación de residuos (rastra)</t>
  </si>
  <si>
    <t>Cosecha (carro de arrastre)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</si>
  <si>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INDAP</t>
    </r>
  </si>
  <si>
    <r>
      <rPr>
        <b/>
        <u/>
        <sz val="9"/>
        <rFont val="Arial"/>
        <family val="2"/>
      </rPr>
      <t>Notas</t>
    </r>
    <r>
      <rPr>
        <b/>
        <sz val="9"/>
        <rFont val="Arial"/>
        <family val="2"/>
      </rPr>
      <t>:</t>
    </r>
  </si>
  <si>
    <t>Mezcla 17-20-20</t>
  </si>
  <si>
    <t>Control fitosanitario</t>
  </si>
  <si>
    <t>Fertilizacion</t>
  </si>
  <si>
    <t>Jh</t>
  </si>
  <si>
    <t xml:space="preserve">Riego </t>
  </si>
  <si>
    <t xml:space="preserve">Cosecha </t>
  </si>
  <si>
    <t>Control de maleza</t>
  </si>
  <si>
    <t>Agosto-Marzo</t>
  </si>
  <si>
    <t>Nitrato de potasio</t>
  </si>
  <si>
    <t>nitrto de magnesio</t>
  </si>
  <si>
    <t>nitrato Ca</t>
  </si>
  <si>
    <t>muriato de potasio</t>
  </si>
  <si>
    <t>Rango 480 SL</t>
  </si>
  <si>
    <t>farnor</t>
  </si>
  <si>
    <t>winspray</t>
  </si>
  <si>
    <t>COMPOSICION COSTOS DE PRODUCCION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</si>
  <si>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</si>
  <si>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</si>
  <si>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</si>
  <si>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</si>
  <si>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</si>
  <si>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</si>
  <si>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</si>
  <si>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</si>
  <si>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</si>
  <si>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</si>
  <si>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(kg/Ha)</t>
  </si>
  <si>
    <t xml:space="preserve">Costo unitario ($/kg) </t>
  </si>
  <si>
    <t>Enero</t>
  </si>
  <si>
    <t>Octubre - Marzo</t>
  </si>
  <si>
    <t>JH/trato</t>
  </si>
  <si>
    <t>Agosto  y Enero</t>
  </si>
  <si>
    <t>Tacora 25 EW</t>
  </si>
  <si>
    <t>Septiembre - octubre</t>
  </si>
  <si>
    <t xml:space="preserve">Agosto </t>
  </si>
  <si>
    <t xml:space="preserve">Noviembre-diciembre </t>
  </si>
  <si>
    <t xml:space="preserve"> </t>
  </si>
  <si>
    <t>7. Se estima un Manejo fitosanitario con minimo 15 aplicaciones al año (Fertilizantes foliares, bioestimulantes, bloqueadores solares, insecticida, fungicida, acaricida )</t>
  </si>
  <si>
    <t>8. Control de malezas a traves de 4 aplicaciones de herbicidas, más control mecanico con rana/rastra (manejo referencial con huerto con riego por surco)</t>
  </si>
  <si>
    <t>Agosto - Enero</t>
  </si>
  <si>
    <t>Artic Snow/August Red</t>
  </si>
  <si>
    <t>6. El precio esperado por ventas corresponde al precio promedio de ferias mayoristas Baquedano y Lo Valledor (Odepa 2021)</t>
  </si>
  <si>
    <t>Rengo</t>
  </si>
  <si>
    <t>Fletes</t>
  </si>
  <si>
    <t>febrero - marzo</t>
  </si>
  <si>
    <t xml:space="preserve">Medio </t>
  </si>
  <si>
    <t>Lluvia y heladas extemporaneas, granizo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</si>
</sst>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_-;\-* #,##0_-;_-* &quot;-&quot;??_-;_-@_-"/>
    <numFmt numFmtId="168" formatCode="_ * #,##0.0_ ;_ * \-#,##0.0_ ;_ * &quot;-&quot;??_ ;_ @_ "/>
    <numFmt numFmtId="169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7"/>
      <color theme="0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40A6A8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102">
    <xf numFmtId="0" fontId="0" fillId="0" borderId="0" xfId="0"/>
    <xf numFmtId="0" fontId="8" fillId="0" borderId="0" xfId="0" applyFont="1"/>
    <xf numFmtId="3" fontId="8" fillId="0" borderId="2" xfId="0" applyNumberFormat="1" applyFont="1" applyBorder="1" applyAlignment="1">
      <alignment horizontal="right" vertical="center"/>
    </xf>
    <xf numFmtId="17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14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justify" wrapText="1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7" fontId="8" fillId="0" borderId="1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12" fillId="0" borderId="0" xfId="9" applyFont="1" applyFill="1" applyBorder="1" applyAlignment="1" applyProtection="1">
      <alignment horizontal="left" vertical="center"/>
    </xf>
    <xf numFmtId="0" fontId="12" fillId="0" borderId="0" xfId="0" applyFont="1"/>
    <xf numFmtId="0" fontId="8" fillId="2" borderId="2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right" vertical="center"/>
    </xf>
    <xf numFmtId="0" fontId="13" fillId="0" borderId="1" xfId="13" applyNumberFormat="1" applyFont="1" applyFill="1" applyBorder="1" applyAlignment="1" applyProtection="1">
      <alignment horizontal="left" vertical="center"/>
    </xf>
    <xf numFmtId="3" fontId="8" fillId="0" borderId="1" xfId="1" applyNumberFormat="1" applyFont="1" applyFill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3" fontId="8" fillId="0" borderId="1" xfId="6" applyNumberFormat="1" applyFont="1" applyFill="1" applyBorder="1" applyAlignment="1">
      <alignment horizontal="right" wrapText="1"/>
    </xf>
    <xf numFmtId="3" fontId="10" fillId="0" borderId="1" xfId="1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6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13" applyNumberFormat="1" applyFont="1" applyFill="1" applyBorder="1" applyAlignment="1" applyProtection="1">
      <alignment horizontal="left" vertical="center"/>
    </xf>
    <xf numFmtId="0" fontId="8" fillId="0" borderId="2" xfId="0" applyFont="1" applyBorder="1" applyAlignment="1">
      <alignment vertical="center" wrapText="1"/>
    </xf>
    <xf numFmtId="17" fontId="8" fillId="2" borderId="2" xfId="0" applyNumberFormat="1" applyFont="1" applyFill="1" applyBorder="1" applyAlignment="1">
      <alignment horizontal="right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vertical="center"/>
    </xf>
    <xf numFmtId="49" fontId="16" fillId="4" borderId="13" xfId="0" applyNumberFormat="1" applyFont="1" applyFill="1" applyBorder="1" applyAlignment="1">
      <alignment horizontal="center" vertical="center"/>
    </xf>
    <xf numFmtId="49" fontId="16" fillId="4" borderId="14" xfId="0" applyNumberFormat="1" applyFont="1" applyFill="1" applyBorder="1" applyAlignment="1">
      <alignment horizontal="center" vertical="center"/>
    </xf>
    <xf numFmtId="49" fontId="17" fillId="4" borderId="15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horizontal="left" vertical="center"/>
    </xf>
    <xf numFmtId="3" fontId="16" fillId="5" borderId="17" xfId="0" applyNumberFormat="1" applyFont="1" applyFill="1" applyBorder="1" applyAlignment="1">
      <alignment horizontal="right" vertical="center"/>
    </xf>
    <xf numFmtId="9" fontId="17" fillId="5" borderId="18" xfId="0" applyNumberFormat="1" applyFont="1" applyFill="1" applyBorder="1" applyAlignment="1">
      <alignment horizontal="right"/>
    </xf>
    <xf numFmtId="169" fontId="16" fillId="5" borderId="17" xfId="0" applyNumberFormat="1" applyFont="1" applyFill="1" applyBorder="1" applyAlignment="1">
      <alignment horizontal="right" vertical="center"/>
    </xf>
    <xf numFmtId="49" fontId="16" fillId="4" borderId="19" xfId="0" applyNumberFormat="1" applyFont="1" applyFill="1" applyBorder="1" applyAlignment="1">
      <alignment horizontal="left" vertical="center"/>
    </xf>
    <xf numFmtId="169" fontId="16" fillId="4" borderId="20" xfId="0" applyNumberFormat="1" applyFont="1" applyFill="1" applyBorder="1" applyAlignment="1">
      <alignment horizontal="right" vertical="center"/>
    </xf>
    <xf numFmtId="9" fontId="16" fillId="4" borderId="21" xfId="0" applyNumberFormat="1" applyFont="1" applyFill="1" applyBorder="1" applyAlignment="1">
      <alignment horizontal="right" vertical="center"/>
    </xf>
    <xf numFmtId="49" fontId="16" fillId="4" borderId="25" xfId="0" applyNumberFormat="1" applyFont="1" applyFill="1" applyBorder="1" applyAlignment="1">
      <alignment vertical="center"/>
    </xf>
    <xf numFmtId="49" fontId="16" fillId="4" borderId="19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167" fontId="11" fillId="3" borderId="4" xfId="1" applyNumberFormat="1" applyFont="1" applyFill="1" applyBorder="1" applyAlignment="1">
      <alignment vertical="center"/>
    </xf>
    <xf numFmtId="3" fontId="11" fillId="3" borderId="5" xfId="1" applyNumberFormat="1" applyFont="1" applyFill="1" applyBorder="1" applyAlignment="1">
      <alignment horizontal="right" vertical="center"/>
    </xf>
    <xf numFmtId="3" fontId="11" fillId="6" borderId="28" xfId="1" applyNumberFormat="1" applyFont="1" applyFill="1" applyBorder="1" applyAlignment="1">
      <alignment horizontal="right" vertical="center"/>
    </xf>
    <xf numFmtId="0" fontId="10" fillId="6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3" fontId="10" fillId="6" borderId="2" xfId="1" applyNumberFormat="1" applyFont="1" applyFill="1" applyBorder="1" applyAlignment="1">
      <alignment horizontal="center" vertical="center" wrapText="1"/>
    </xf>
    <xf numFmtId="3" fontId="10" fillId="6" borderId="2" xfId="1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vertical="center" wrapText="1"/>
    </xf>
    <xf numFmtId="0" fontId="8" fillId="0" borderId="29" xfId="0" applyFont="1" applyFill="1" applyBorder="1"/>
    <xf numFmtId="0" fontId="8" fillId="0" borderId="30" xfId="0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 vertical="center"/>
    </xf>
    <xf numFmtId="17" fontId="8" fillId="0" borderId="2" xfId="0" applyNumberFormat="1" applyFont="1" applyBorder="1" applyAlignment="1">
      <alignment horizontal="right" vertical="center" wrapText="1"/>
    </xf>
    <xf numFmtId="41" fontId="16" fillId="4" borderId="26" xfId="15" applyFont="1" applyFill="1" applyBorder="1" applyAlignment="1">
      <alignment vertical="center"/>
    </xf>
    <xf numFmtId="41" fontId="16" fillId="4" borderId="27" xfId="15" applyFont="1" applyFill="1" applyBorder="1" applyAlignment="1">
      <alignment vertical="center"/>
    </xf>
    <xf numFmtId="41" fontId="16" fillId="4" borderId="20" xfId="15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1" fillId="6" borderId="6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22" xfId="0" applyNumberFormat="1" applyFont="1" applyFill="1" applyBorder="1" applyAlignment="1">
      <alignment horizontal="center" vertical="center"/>
    </xf>
    <xf numFmtId="49" fontId="15" fillId="3" borderId="23" xfId="0" applyNumberFormat="1" applyFont="1" applyFill="1" applyBorder="1" applyAlignment="1">
      <alignment horizontal="center" vertical="center"/>
    </xf>
    <xf numFmtId="49" fontId="15" fillId="3" borderId="24" xfId="0" applyNumberFormat="1" applyFont="1" applyFill="1" applyBorder="1" applyAlignment="1">
      <alignment horizontal="center" vertical="center"/>
    </xf>
    <xf numFmtId="0" fontId="12" fillId="0" borderId="0" xfId="9" applyFont="1" applyFill="1" applyBorder="1" applyAlignment="1" applyProtection="1">
      <alignment horizontal="left" vertical="center" wrapText="1"/>
    </xf>
  </cellXfs>
  <cellStyles count="16">
    <cellStyle name="Millares" xfId="1" builtinId="3"/>
    <cellStyle name="Millares [0]" xfId="15" builtinId="6"/>
    <cellStyle name="Millares 2" xfId="2"/>
    <cellStyle name="Millares 3" xfId="3"/>
    <cellStyle name="Millares 6" xfId="4"/>
    <cellStyle name="Millares 6 2" xfId="5"/>
    <cellStyle name="Moneda" xfId="6" builtinId="4"/>
    <cellStyle name="Moneda 2" xfId="7"/>
    <cellStyle name="Normal" xfId="0" builtinId="0"/>
    <cellStyle name="Normal 2" xfId="8"/>
    <cellStyle name="Normal 2 3" xfId="9"/>
    <cellStyle name="Normal 4" xfId="10"/>
    <cellStyle name="Normal 4 2" xfId="11"/>
    <cellStyle name="Normal 6" xfId="12"/>
    <cellStyle name="Normal_Hoja1" xfId="13"/>
    <cellStyle name="Porcentaj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34636</xdr:colOff>
      <xdr:row>7</xdr:row>
      <xdr:rowOff>67709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84818" cy="1401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9:H109"/>
  <sheetViews>
    <sheetView showGridLines="0" tabSelected="1" zoomScale="110" zoomScaleNormal="110" workbookViewId="0">
      <selection activeCell="H8" sqref="H8"/>
    </sheetView>
  </sheetViews>
  <sheetFormatPr baseColWidth="10" defaultRowHeight="15" x14ac:dyDescent="0.25"/>
  <cols>
    <col min="1" max="1" width="25.85546875" customWidth="1"/>
    <col min="2" max="2" width="19.42578125" customWidth="1"/>
    <col min="3" max="3" width="9.85546875" bestFit="1" customWidth="1"/>
    <col min="4" max="4" width="20.140625" customWidth="1"/>
    <col min="5" max="5" width="7.140625" customWidth="1"/>
    <col min="6" max="6" width="17.28515625" customWidth="1"/>
    <col min="7" max="7" width="4.42578125" customWidth="1"/>
  </cols>
  <sheetData>
    <row r="9" spans="1:8" x14ac:dyDescent="0.25">
      <c r="A9" s="78" t="s">
        <v>33</v>
      </c>
      <c r="B9" s="34" t="s">
        <v>67</v>
      </c>
      <c r="C9" s="1"/>
      <c r="D9" s="93" t="s">
        <v>80</v>
      </c>
      <c r="E9" s="94"/>
      <c r="F9" s="2">
        <v>26000</v>
      </c>
    </row>
    <row r="10" spans="1:8" ht="15" customHeight="1" x14ac:dyDescent="0.25">
      <c r="A10" s="35" t="s">
        <v>36</v>
      </c>
      <c r="B10" s="36" t="s">
        <v>139</v>
      </c>
      <c r="C10" s="1"/>
      <c r="D10" s="88" t="s">
        <v>0</v>
      </c>
      <c r="E10" s="88"/>
      <c r="F10" s="3" t="s">
        <v>68</v>
      </c>
    </row>
    <row r="11" spans="1:8" ht="18" customHeight="1" x14ac:dyDescent="0.25">
      <c r="A11" s="35" t="s">
        <v>35</v>
      </c>
      <c r="B11" s="36" t="s">
        <v>144</v>
      </c>
      <c r="C11" s="1"/>
      <c r="D11" s="88" t="s">
        <v>27</v>
      </c>
      <c r="E11" s="88"/>
      <c r="F11" s="83">
        <v>440</v>
      </c>
      <c r="H11" t="s">
        <v>135</v>
      </c>
    </row>
    <row r="12" spans="1:8" ht="15" customHeight="1" x14ac:dyDescent="0.25">
      <c r="A12" s="35" t="s">
        <v>34</v>
      </c>
      <c r="B12" s="36" t="s">
        <v>26</v>
      </c>
      <c r="C12" s="1"/>
      <c r="D12" s="88" t="s">
        <v>1</v>
      </c>
      <c r="E12" s="88"/>
      <c r="F12" s="2">
        <f>F9*F11</f>
        <v>11440000</v>
      </c>
    </row>
    <row r="13" spans="1:8" x14ac:dyDescent="0.25">
      <c r="A13" s="35" t="s">
        <v>32</v>
      </c>
      <c r="B13" s="36" t="s">
        <v>141</v>
      </c>
      <c r="C13" s="1"/>
      <c r="D13" s="88" t="s">
        <v>37</v>
      </c>
      <c r="E13" s="88"/>
      <c r="F13" s="4" t="s">
        <v>69</v>
      </c>
    </row>
    <row r="14" spans="1:8" x14ac:dyDescent="0.25">
      <c r="A14" s="35" t="s">
        <v>2</v>
      </c>
      <c r="B14" s="36" t="s">
        <v>3</v>
      </c>
      <c r="C14" s="1"/>
      <c r="D14" s="88" t="s">
        <v>4</v>
      </c>
      <c r="E14" s="88"/>
      <c r="F14" s="3" t="s">
        <v>68</v>
      </c>
    </row>
    <row r="15" spans="1:8" ht="35.25" customHeight="1" x14ac:dyDescent="0.25">
      <c r="A15" s="51" t="s">
        <v>5</v>
      </c>
      <c r="B15" s="52" t="s">
        <v>143</v>
      </c>
      <c r="C15" s="1"/>
      <c r="D15" s="88" t="s">
        <v>6</v>
      </c>
      <c r="E15" s="88"/>
      <c r="F15" s="84" t="s">
        <v>145</v>
      </c>
    </row>
    <row r="16" spans="1:8" x14ac:dyDescent="0.25">
      <c r="A16" s="5"/>
      <c r="B16" s="6"/>
      <c r="C16" s="1"/>
      <c r="D16" s="7"/>
      <c r="E16" s="7"/>
      <c r="F16" s="8"/>
    </row>
    <row r="17" spans="1:6" x14ac:dyDescent="0.25">
      <c r="A17" s="92" t="s">
        <v>87</v>
      </c>
      <c r="B17" s="92"/>
      <c r="C17" s="92"/>
      <c r="D17" s="92"/>
      <c r="E17" s="92"/>
      <c r="F17" s="92"/>
    </row>
    <row r="18" spans="1:6" x14ac:dyDescent="0.25">
      <c r="A18" s="1"/>
      <c r="B18" s="9"/>
      <c r="C18" s="9"/>
      <c r="D18" s="10"/>
      <c r="E18" s="11"/>
      <c r="F18" s="1"/>
    </row>
    <row r="19" spans="1:6" x14ac:dyDescent="0.25">
      <c r="A19" s="55" t="s">
        <v>7</v>
      </c>
      <c r="B19" s="12"/>
      <c r="C19" s="12"/>
      <c r="D19" s="12"/>
      <c r="E19" s="12"/>
      <c r="F19" s="12"/>
    </row>
    <row r="20" spans="1:6" ht="36" x14ac:dyDescent="0.25">
      <c r="A20" s="73" t="s">
        <v>8</v>
      </c>
      <c r="B20" s="74" t="s">
        <v>9</v>
      </c>
      <c r="C20" s="74" t="s">
        <v>10</v>
      </c>
      <c r="D20" s="75" t="s">
        <v>25</v>
      </c>
      <c r="E20" s="76" t="s">
        <v>11</v>
      </c>
      <c r="F20" s="77" t="s">
        <v>12</v>
      </c>
    </row>
    <row r="21" spans="1:6" x14ac:dyDescent="0.25">
      <c r="A21" s="13" t="s">
        <v>38</v>
      </c>
      <c r="B21" s="14" t="s">
        <v>13</v>
      </c>
      <c r="C21" s="14">
        <v>25</v>
      </c>
      <c r="D21" s="14" t="s">
        <v>45</v>
      </c>
      <c r="E21" s="40">
        <v>25000</v>
      </c>
      <c r="F21" s="40">
        <f>C21*E21</f>
        <v>625000</v>
      </c>
    </row>
    <row r="22" spans="1:6" x14ac:dyDescent="0.25">
      <c r="A22" s="13" t="s">
        <v>39</v>
      </c>
      <c r="B22" s="14" t="s">
        <v>13</v>
      </c>
      <c r="C22" s="14">
        <v>25</v>
      </c>
      <c r="D22" s="14" t="s">
        <v>40</v>
      </c>
      <c r="E22" s="40">
        <v>25000</v>
      </c>
      <c r="F22" s="40">
        <f t="shared" ref="F22:F28" si="0">C22*E22</f>
        <v>625000</v>
      </c>
    </row>
    <row r="23" spans="1:6" x14ac:dyDescent="0.25">
      <c r="A23" s="13" t="s">
        <v>88</v>
      </c>
      <c r="B23" s="14" t="s">
        <v>13</v>
      </c>
      <c r="C23" s="14">
        <v>2</v>
      </c>
      <c r="D23" s="14" t="s">
        <v>52</v>
      </c>
      <c r="E23" s="40">
        <v>20000</v>
      </c>
      <c r="F23" s="40">
        <f t="shared" si="0"/>
        <v>40000</v>
      </c>
    </row>
    <row r="24" spans="1:6" x14ac:dyDescent="0.25">
      <c r="A24" s="13" t="s">
        <v>103</v>
      </c>
      <c r="B24" s="14" t="s">
        <v>13</v>
      </c>
      <c r="C24" s="14">
        <v>6</v>
      </c>
      <c r="D24" s="14" t="s">
        <v>40</v>
      </c>
      <c r="E24" s="40">
        <v>20000</v>
      </c>
      <c r="F24" s="40">
        <f t="shared" si="0"/>
        <v>120000</v>
      </c>
    </row>
    <row r="25" spans="1:6" x14ac:dyDescent="0.25">
      <c r="A25" s="13" t="s">
        <v>104</v>
      </c>
      <c r="B25" s="14" t="s">
        <v>13</v>
      </c>
      <c r="C25" s="14">
        <v>20</v>
      </c>
      <c r="D25" s="14" t="s">
        <v>127</v>
      </c>
      <c r="E25" s="40">
        <v>30000</v>
      </c>
      <c r="F25" s="40">
        <f t="shared" si="0"/>
        <v>600000</v>
      </c>
    </row>
    <row r="26" spans="1:6" ht="24.75" x14ac:dyDescent="0.25">
      <c r="A26" s="13" t="s">
        <v>41</v>
      </c>
      <c r="B26" s="47" t="s">
        <v>13</v>
      </c>
      <c r="C26" s="47">
        <v>2</v>
      </c>
      <c r="D26" s="47" t="s">
        <v>42</v>
      </c>
      <c r="E26" s="48">
        <v>25000</v>
      </c>
      <c r="F26" s="48">
        <f t="shared" si="0"/>
        <v>50000</v>
      </c>
    </row>
    <row r="27" spans="1:6" x14ac:dyDescent="0.25">
      <c r="A27" s="13" t="s">
        <v>101</v>
      </c>
      <c r="B27" s="47" t="s">
        <v>102</v>
      </c>
      <c r="C27" s="47">
        <v>2</v>
      </c>
      <c r="D27" s="47" t="s">
        <v>128</v>
      </c>
      <c r="E27" s="48">
        <v>20000</v>
      </c>
      <c r="F27" s="48">
        <f t="shared" si="0"/>
        <v>40000</v>
      </c>
    </row>
    <row r="28" spans="1:6" x14ac:dyDescent="0.25">
      <c r="A28" s="13" t="s">
        <v>70</v>
      </c>
      <c r="B28" s="14" t="s">
        <v>129</v>
      </c>
      <c r="C28" s="14">
        <v>5</v>
      </c>
      <c r="D28" s="14" t="s">
        <v>63</v>
      </c>
      <c r="E28" s="40">
        <v>20000</v>
      </c>
      <c r="F28" s="40">
        <f t="shared" si="0"/>
        <v>100000</v>
      </c>
    </row>
    <row r="29" spans="1:6" x14ac:dyDescent="0.25">
      <c r="A29" s="73" t="s">
        <v>14</v>
      </c>
      <c r="B29" s="74"/>
      <c r="C29" s="74"/>
      <c r="D29" s="75"/>
      <c r="E29" s="76"/>
      <c r="F29" s="77">
        <f>SUM(F21:F28)</f>
        <v>2200000</v>
      </c>
    </row>
    <row r="30" spans="1:6" x14ac:dyDescent="0.25">
      <c r="A30" s="7"/>
      <c r="B30" s="7"/>
      <c r="C30" s="7"/>
      <c r="D30" s="7"/>
      <c r="E30" s="15"/>
      <c r="F30" s="15"/>
    </row>
    <row r="31" spans="1:6" x14ac:dyDescent="0.25">
      <c r="A31" s="55" t="s">
        <v>58</v>
      </c>
      <c r="B31" s="16"/>
      <c r="C31" s="16"/>
      <c r="D31" s="16"/>
      <c r="E31" s="17"/>
      <c r="F31" s="17"/>
    </row>
    <row r="32" spans="1:6" ht="36" x14ac:dyDescent="0.25">
      <c r="A32" s="73" t="s">
        <v>8</v>
      </c>
      <c r="B32" s="74" t="s">
        <v>9</v>
      </c>
      <c r="C32" s="74" t="s">
        <v>10</v>
      </c>
      <c r="D32" s="75" t="s">
        <v>25</v>
      </c>
      <c r="E32" s="76" t="s">
        <v>11</v>
      </c>
      <c r="F32" s="77" t="s">
        <v>12</v>
      </c>
    </row>
    <row r="33" spans="1:6" x14ac:dyDescent="0.25">
      <c r="A33" s="18"/>
      <c r="B33" s="19"/>
      <c r="C33" s="19"/>
      <c r="D33" s="19"/>
      <c r="E33" s="20"/>
      <c r="F33" s="20"/>
    </row>
    <row r="34" spans="1:6" x14ac:dyDescent="0.25">
      <c r="A34" s="73" t="s">
        <v>59</v>
      </c>
      <c r="B34" s="74"/>
      <c r="C34" s="74"/>
      <c r="D34" s="75"/>
      <c r="E34" s="76"/>
      <c r="F34" s="77"/>
    </row>
    <row r="35" spans="1:6" x14ac:dyDescent="0.25">
      <c r="A35" s="1"/>
      <c r="B35" s="1"/>
      <c r="C35" s="1"/>
      <c r="D35" s="1"/>
      <c r="E35" s="21"/>
      <c r="F35" s="21"/>
    </row>
    <row r="36" spans="1:6" x14ac:dyDescent="0.25">
      <c r="A36" s="55" t="s">
        <v>43</v>
      </c>
      <c r="B36" s="16"/>
      <c r="C36" s="16"/>
      <c r="D36" s="16"/>
      <c r="E36" s="17"/>
      <c r="F36" s="17"/>
    </row>
    <row r="37" spans="1:6" ht="36" x14ac:dyDescent="0.25">
      <c r="A37" s="73" t="s">
        <v>8</v>
      </c>
      <c r="B37" s="74" t="s">
        <v>9</v>
      </c>
      <c r="C37" s="74" t="s">
        <v>10</v>
      </c>
      <c r="D37" s="75" t="s">
        <v>25</v>
      </c>
      <c r="E37" s="76" t="s">
        <v>11</v>
      </c>
      <c r="F37" s="77" t="s">
        <v>12</v>
      </c>
    </row>
    <row r="38" spans="1:6" x14ac:dyDescent="0.25">
      <c r="A38" s="22" t="s">
        <v>71</v>
      </c>
      <c r="B38" s="23" t="s">
        <v>44</v>
      </c>
      <c r="C38" s="23">
        <v>0.3</v>
      </c>
      <c r="D38" s="23" t="s">
        <v>40</v>
      </c>
      <c r="E38" s="38">
        <v>80000</v>
      </c>
      <c r="F38" s="39">
        <f t="shared" ref="F38:F44" si="1">C38*E38</f>
        <v>24000</v>
      </c>
    </row>
    <row r="39" spans="1:6" x14ac:dyDescent="0.25">
      <c r="A39" s="22" t="s">
        <v>72</v>
      </c>
      <c r="B39" s="23" t="s">
        <v>44</v>
      </c>
      <c r="C39" s="23">
        <v>0.5</v>
      </c>
      <c r="D39" s="23" t="s">
        <v>56</v>
      </c>
      <c r="E39" s="38">
        <v>90000</v>
      </c>
      <c r="F39" s="39">
        <f t="shared" si="1"/>
        <v>45000</v>
      </c>
    </row>
    <row r="40" spans="1:6" x14ac:dyDescent="0.25">
      <c r="A40" s="22" t="s">
        <v>95</v>
      </c>
      <c r="B40" s="23" t="s">
        <v>44</v>
      </c>
      <c r="C40" s="23">
        <v>0.5</v>
      </c>
      <c r="D40" s="23" t="s">
        <v>29</v>
      </c>
      <c r="E40" s="38">
        <v>70000</v>
      </c>
      <c r="F40" s="39">
        <f t="shared" si="1"/>
        <v>35000</v>
      </c>
    </row>
    <row r="41" spans="1:6" x14ac:dyDescent="0.25">
      <c r="A41" s="22" t="s">
        <v>96</v>
      </c>
      <c r="B41" s="23" t="s">
        <v>44</v>
      </c>
      <c r="C41" s="23">
        <v>5</v>
      </c>
      <c r="D41" s="23" t="s">
        <v>68</v>
      </c>
      <c r="E41" s="38">
        <v>40000</v>
      </c>
      <c r="F41" s="39">
        <f t="shared" si="1"/>
        <v>200000</v>
      </c>
    </row>
    <row r="42" spans="1:6" x14ac:dyDescent="0.25">
      <c r="A42" s="22" t="s">
        <v>100</v>
      </c>
      <c r="B42" s="23" t="s">
        <v>44</v>
      </c>
      <c r="C42" s="23">
        <v>15</v>
      </c>
      <c r="D42" s="23" t="s">
        <v>73</v>
      </c>
      <c r="E42" s="38">
        <v>30000</v>
      </c>
      <c r="F42" s="39">
        <f t="shared" si="1"/>
        <v>450000</v>
      </c>
    </row>
    <row r="43" spans="1:6" x14ac:dyDescent="0.25">
      <c r="A43" s="22" t="s">
        <v>105</v>
      </c>
      <c r="B43" s="23" t="s">
        <v>44</v>
      </c>
      <c r="C43" s="23">
        <v>2</v>
      </c>
      <c r="D43" s="23" t="s">
        <v>106</v>
      </c>
      <c r="E43" s="38">
        <v>50000</v>
      </c>
      <c r="F43" s="39">
        <f t="shared" si="1"/>
        <v>100000</v>
      </c>
    </row>
    <row r="44" spans="1:6" x14ac:dyDescent="0.25">
      <c r="A44" s="22" t="s">
        <v>46</v>
      </c>
      <c r="B44" s="23" t="s">
        <v>44</v>
      </c>
      <c r="C44" s="23">
        <v>0.25</v>
      </c>
      <c r="D44" s="23" t="s">
        <v>130</v>
      </c>
      <c r="E44" s="38">
        <v>70000</v>
      </c>
      <c r="F44" s="39">
        <f t="shared" si="1"/>
        <v>17500</v>
      </c>
    </row>
    <row r="45" spans="1:6" x14ac:dyDescent="0.25">
      <c r="A45" s="73" t="s">
        <v>47</v>
      </c>
      <c r="B45" s="74"/>
      <c r="C45" s="74"/>
      <c r="D45" s="75"/>
      <c r="E45" s="76"/>
      <c r="F45" s="77">
        <f>SUM(F38:F44)</f>
        <v>871500</v>
      </c>
    </row>
    <row r="46" spans="1:6" x14ac:dyDescent="0.25">
      <c r="A46" s="1"/>
      <c r="B46" s="1"/>
      <c r="C46" s="1"/>
      <c r="D46" s="1"/>
      <c r="E46" s="24"/>
      <c r="F46" s="24"/>
    </row>
    <row r="47" spans="1:6" x14ac:dyDescent="0.25">
      <c r="A47" s="55" t="s">
        <v>15</v>
      </c>
      <c r="B47" s="16"/>
      <c r="C47" s="16"/>
      <c r="D47" s="16"/>
      <c r="E47" s="25"/>
      <c r="F47" s="25"/>
    </row>
    <row r="48" spans="1:6" ht="36" x14ac:dyDescent="0.25">
      <c r="A48" s="73" t="s">
        <v>89</v>
      </c>
      <c r="B48" s="74" t="s">
        <v>9</v>
      </c>
      <c r="C48" s="74" t="s">
        <v>28</v>
      </c>
      <c r="D48" s="75" t="s">
        <v>25</v>
      </c>
      <c r="E48" s="76" t="s">
        <v>11</v>
      </c>
      <c r="F48" s="77" t="s">
        <v>12</v>
      </c>
    </row>
    <row r="49" spans="1:8" x14ac:dyDescent="0.25">
      <c r="A49" s="37" t="s">
        <v>83</v>
      </c>
      <c r="B49" s="26"/>
      <c r="C49" s="26"/>
      <c r="D49" s="26"/>
      <c r="E49" s="41"/>
      <c r="F49" s="41"/>
    </row>
    <row r="50" spans="1:8" x14ac:dyDescent="0.25">
      <c r="A50" s="18" t="s">
        <v>55</v>
      </c>
      <c r="B50" s="23" t="s">
        <v>61</v>
      </c>
      <c r="C50" s="19">
        <v>200</v>
      </c>
      <c r="D50" s="54" t="s">
        <v>51</v>
      </c>
      <c r="E50" s="38">
        <v>440</v>
      </c>
      <c r="F50" s="42">
        <f>(C50*E50)</f>
        <v>88000</v>
      </c>
    </row>
    <row r="51" spans="1:8" x14ac:dyDescent="0.25">
      <c r="A51" s="18" t="s">
        <v>99</v>
      </c>
      <c r="B51" s="23" t="s">
        <v>61</v>
      </c>
      <c r="C51" s="19">
        <v>300</v>
      </c>
      <c r="D51" s="54" t="s">
        <v>133</v>
      </c>
      <c r="E51" s="38">
        <v>480</v>
      </c>
      <c r="F51" s="42">
        <f>(C51*E51)</f>
        <v>144000</v>
      </c>
    </row>
    <row r="52" spans="1:8" x14ac:dyDescent="0.25">
      <c r="A52" s="22" t="s">
        <v>107</v>
      </c>
      <c r="B52" s="23" t="s">
        <v>61</v>
      </c>
      <c r="C52" s="14">
        <v>100</v>
      </c>
      <c r="D52" s="54" t="s">
        <v>134</v>
      </c>
      <c r="E52" s="40">
        <v>850</v>
      </c>
      <c r="F52" s="40">
        <f>+C52*E52</f>
        <v>85000</v>
      </c>
    </row>
    <row r="53" spans="1:8" x14ac:dyDescent="0.25">
      <c r="A53" s="22" t="s">
        <v>108</v>
      </c>
      <c r="B53" s="23" t="s">
        <v>61</v>
      </c>
      <c r="C53" s="14">
        <v>175</v>
      </c>
      <c r="D53" s="54" t="s">
        <v>134</v>
      </c>
      <c r="E53" s="40">
        <v>452</v>
      </c>
      <c r="F53" s="40">
        <f>+C53*E53</f>
        <v>79100</v>
      </c>
    </row>
    <row r="54" spans="1:8" x14ac:dyDescent="0.25">
      <c r="A54" s="22" t="s">
        <v>109</v>
      </c>
      <c r="B54" s="23" t="s">
        <v>61</v>
      </c>
      <c r="C54" s="14">
        <v>75</v>
      </c>
      <c r="D54" s="54" t="s">
        <v>134</v>
      </c>
      <c r="E54" s="40">
        <v>413</v>
      </c>
      <c r="F54" s="40">
        <f>+C54*E54</f>
        <v>30975</v>
      </c>
    </row>
    <row r="55" spans="1:8" x14ac:dyDescent="0.25">
      <c r="A55" s="22" t="s">
        <v>110</v>
      </c>
      <c r="B55" s="23" t="s">
        <v>61</v>
      </c>
      <c r="C55" s="14">
        <v>50</v>
      </c>
      <c r="D55" s="54" t="s">
        <v>134</v>
      </c>
      <c r="E55" s="40">
        <v>488</v>
      </c>
      <c r="F55" s="40">
        <f>+C55*E55</f>
        <v>24400</v>
      </c>
    </row>
    <row r="56" spans="1:8" x14ac:dyDescent="0.25">
      <c r="A56" s="37" t="s">
        <v>84</v>
      </c>
      <c r="B56" s="26"/>
      <c r="C56" s="26"/>
      <c r="D56" s="26"/>
      <c r="E56" s="41"/>
      <c r="F56" s="41"/>
    </row>
    <row r="57" spans="1:8" x14ac:dyDescent="0.25">
      <c r="A57" s="53" t="s">
        <v>111</v>
      </c>
      <c r="B57" s="23" t="s">
        <v>60</v>
      </c>
      <c r="C57" s="54">
        <v>20</v>
      </c>
      <c r="D57" s="54" t="s">
        <v>138</v>
      </c>
      <c r="E57" s="40">
        <v>4250</v>
      </c>
      <c r="F57" s="40">
        <f>+C57*E57</f>
        <v>85000</v>
      </c>
    </row>
    <row r="58" spans="1:8" x14ac:dyDescent="0.25">
      <c r="A58" s="53" t="s">
        <v>112</v>
      </c>
      <c r="B58" s="23" t="s">
        <v>60</v>
      </c>
      <c r="C58" s="54">
        <v>6</v>
      </c>
      <c r="D58" s="54" t="s">
        <v>138</v>
      </c>
      <c r="E58" s="40">
        <v>10330</v>
      </c>
      <c r="F58" s="40">
        <f>+C58*E58</f>
        <v>61980</v>
      </c>
    </row>
    <row r="59" spans="1:8" x14ac:dyDescent="0.25">
      <c r="A59" s="37" t="s">
        <v>85</v>
      </c>
      <c r="B59" s="26"/>
      <c r="C59" s="26"/>
      <c r="D59" s="26"/>
      <c r="E59" s="41"/>
      <c r="F59" s="41"/>
    </row>
    <row r="60" spans="1:8" x14ac:dyDescent="0.25">
      <c r="A60" s="13" t="s">
        <v>82</v>
      </c>
      <c r="B60" s="23" t="s">
        <v>60</v>
      </c>
      <c r="C60" s="14">
        <v>2</v>
      </c>
      <c r="D60" s="14" t="s">
        <v>74</v>
      </c>
      <c r="E60" s="38">
        <v>35190</v>
      </c>
      <c r="F60" s="42">
        <f>(C60*E60)</f>
        <v>70380</v>
      </c>
      <c r="H60" s="49"/>
    </row>
    <row r="61" spans="1:8" x14ac:dyDescent="0.25">
      <c r="A61" s="13" t="s">
        <v>77</v>
      </c>
      <c r="B61" s="23" t="s">
        <v>61</v>
      </c>
      <c r="C61" s="14">
        <v>1</v>
      </c>
      <c r="D61" s="14" t="s">
        <v>76</v>
      </c>
      <c r="E61" s="40">
        <v>69784</v>
      </c>
      <c r="F61" s="42">
        <f>(C61*E61)</f>
        <v>69784</v>
      </c>
      <c r="H61" s="50"/>
    </row>
    <row r="62" spans="1:8" x14ac:dyDescent="0.25">
      <c r="A62" s="22" t="s">
        <v>113</v>
      </c>
      <c r="B62" s="23" t="s">
        <v>60</v>
      </c>
      <c r="C62" s="23">
        <v>100</v>
      </c>
      <c r="D62" s="23" t="s">
        <v>74</v>
      </c>
      <c r="E62" s="43">
        <v>1700</v>
      </c>
      <c r="F62" s="42">
        <f>(C62*E62)</f>
        <v>170000</v>
      </c>
      <c r="H62" s="49"/>
    </row>
    <row r="63" spans="1:8" x14ac:dyDescent="0.25">
      <c r="A63" s="22" t="s">
        <v>53</v>
      </c>
      <c r="B63" s="23" t="s">
        <v>60</v>
      </c>
      <c r="C63" s="23">
        <v>5</v>
      </c>
      <c r="D63" s="23" t="s">
        <v>65</v>
      </c>
      <c r="E63" s="43">
        <v>18970</v>
      </c>
      <c r="F63" s="42">
        <f>(C63*E63)</f>
        <v>94850</v>
      </c>
    </row>
    <row r="64" spans="1:8" x14ac:dyDescent="0.25">
      <c r="A64" s="22" t="s">
        <v>54</v>
      </c>
      <c r="B64" s="23" t="s">
        <v>61</v>
      </c>
      <c r="C64" s="23">
        <v>3</v>
      </c>
      <c r="D64" s="23" t="s">
        <v>51</v>
      </c>
      <c r="E64" s="38">
        <v>29900</v>
      </c>
      <c r="F64" s="42">
        <f>(C64*E64)</f>
        <v>89700</v>
      </c>
    </row>
    <row r="65" spans="1:6" x14ac:dyDescent="0.25">
      <c r="A65" s="37" t="s">
        <v>86</v>
      </c>
      <c r="B65" s="23"/>
      <c r="C65" s="23"/>
      <c r="D65" s="23"/>
      <c r="E65" s="38"/>
      <c r="F65" s="42"/>
    </row>
    <row r="66" spans="1:6" x14ac:dyDescent="0.25">
      <c r="A66" s="22" t="s">
        <v>64</v>
      </c>
      <c r="B66" s="23" t="s">
        <v>60</v>
      </c>
      <c r="C66" s="23">
        <v>1</v>
      </c>
      <c r="D66" s="23" t="s">
        <v>62</v>
      </c>
      <c r="E66" s="38">
        <v>137500</v>
      </c>
      <c r="F66" s="42">
        <f>(C66*E66)</f>
        <v>137500</v>
      </c>
    </row>
    <row r="67" spans="1:6" x14ac:dyDescent="0.25">
      <c r="A67" s="13" t="s">
        <v>81</v>
      </c>
      <c r="B67" s="23" t="s">
        <v>61</v>
      </c>
      <c r="C67" s="14">
        <v>5</v>
      </c>
      <c r="D67" s="14" t="s">
        <v>75</v>
      </c>
      <c r="E67" s="38">
        <v>17890</v>
      </c>
      <c r="F67" s="42">
        <v>280120</v>
      </c>
    </row>
    <row r="68" spans="1:6" x14ac:dyDescent="0.25">
      <c r="A68" s="13" t="s">
        <v>48</v>
      </c>
      <c r="B68" s="23" t="s">
        <v>61</v>
      </c>
      <c r="C68" s="14">
        <v>2</v>
      </c>
      <c r="D68" s="14" t="s">
        <v>31</v>
      </c>
      <c r="E68" s="38">
        <v>12480</v>
      </c>
      <c r="F68" s="42">
        <f>(C68*E68)</f>
        <v>24960</v>
      </c>
    </row>
    <row r="69" spans="1:6" x14ac:dyDescent="0.25">
      <c r="A69" s="13" t="s">
        <v>49</v>
      </c>
      <c r="B69" s="23" t="s">
        <v>60</v>
      </c>
      <c r="C69" s="14">
        <v>0.5</v>
      </c>
      <c r="D69" s="14" t="s">
        <v>29</v>
      </c>
      <c r="E69" s="38">
        <v>53700</v>
      </c>
      <c r="F69" s="42">
        <f>(C69*E69)</f>
        <v>26850</v>
      </c>
    </row>
    <row r="70" spans="1:6" x14ac:dyDescent="0.25">
      <c r="A70" s="22" t="s">
        <v>131</v>
      </c>
      <c r="B70" s="23" t="s">
        <v>60</v>
      </c>
      <c r="C70" s="23">
        <v>2</v>
      </c>
      <c r="D70" s="23" t="s">
        <v>132</v>
      </c>
      <c r="E70" s="38">
        <v>22500</v>
      </c>
      <c r="F70" s="40">
        <f t="shared" ref="F70" si="2">+C70*E70</f>
        <v>45000</v>
      </c>
    </row>
    <row r="71" spans="1:6" x14ac:dyDescent="0.25">
      <c r="A71" s="22" t="s">
        <v>50</v>
      </c>
      <c r="B71" s="23" t="s">
        <v>60</v>
      </c>
      <c r="C71" s="23">
        <v>2</v>
      </c>
      <c r="D71" s="23" t="s">
        <v>51</v>
      </c>
      <c r="E71" s="38">
        <v>29250</v>
      </c>
      <c r="F71" s="42">
        <f>(C71*E71)</f>
        <v>58500</v>
      </c>
    </row>
    <row r="72" spans="1:6" x14ac:dyDescent="0.25">
      <c r="A72" s="89" t="s">
        <v>16</v>
      </c>
      <c r="B72" s="90"/>
      <c r="C72" s="90"/>
      <c r="D72" s="90"/>
      <c r="E72" s="91"/>
      <c r="F72" s="72">
        <f>SUM(F49:F71)</f>
        <v>1666099</v>
      </c>
    </row>
    <row r="73" spans="1:6" x14ac:dyDescent="0.25">
      <c r="A73" s="11"/>
      <c r="B73" s="7"/>
      <c r="C73" s="7"/>
      <c r="D73" s="7"/>
      <c r="E73" s="27"/>
      <c r="F73" s="28"/>
    </row>
    <row r="74" spans="1:6" x14ac:dyDescent="0.25">
      <c r="A74" s="55" t="s">
        <v>17</v>
      </c>
      <c r="B74" s="16"/>
      <c r="C74" s="16"/>
      <c r="D74" s="16"/>
      <c r="E74" s="25"/>
      <c r="F74" s="25"/>
    </row>
    <row r="75" spans="1:6" x14ac:dyDescent="0.25">
      <c r="A75" s="89" t="s">
        <v>18</v>
      </c>
      <c r="B75" s="90" t="s">
        <v>9</v>
      </c>
      <c r="C75" s="90" t="s">
        <v>30</v>
      </c>
      <c r="D75" s="90" t="s">
        <v>25</v>
      </c>
      <c r="E75" s="91" t="s">
        <v>11</v>
      </c>
      <c r="F75" s="72" t="s">
        <v>12</v>
      </c>
    </row>
    <row r="76" spans="1:6" x14ac:dyDescent="0.25">
      <c r="A76" s="44" t="s">
        <v>142</v>
      </c>
      <c r="B76" s="45" t="s">
        <v>66</v>
      </c>
      <c r="C76" s="45">
        <v>1</v>
      </c>
      <c r="D76" s="45" t="s">
        <v>78</v>
      </c>
      <c r="E76" s="46">
        <v>200000</v>
      </c>
      <c r="F76" s="46">
        <f>(C76*E76)</f>
        <v>200000</v>
      </c>
    </row>
    <row r="77" spans="1:6" x14ac:dyDescent="0.25">
      <c r="A77" s="44" t="s">
        <v>94</v>
      </c>
      <c r="B77" s="45" t="s">
        <v>66</v>
      </c>
      <c r="C77" s="45">
        <v>2</v>
      </c>
      <c r="D77" s="45" t="s">
        <v>79</v>
      </c>
      <c r="E77" s="46">
        <v>100000</v>
      </c>
      <c r="F77" s="46">
        <f>E77*C77</f>
        <v>200000</v>
      </c>
    </row>
    <row r="78" spans="1:6" x14ac:dyDescent="0.25">
      <c r="A78" s="79"/>
      <c r="B78" s="80"/>
      <c r="C78" s="80"/>
      <c r="D78" s="80"/>
      <c r="E78" s="81"/>
      <c r="F78" s="82"/>
    </row>
    <row r="79" spans="1:6" x14ac:dyDescent="0.25">
      <c r="A79" s="89" t="s">
        <v>19</v>
      </c>
      <c r="B79" s="90"/>
      <c r="C79" s="90"/>
      <c r="D79" s="90"/>
      <c r="E79" s="91"/>
      <c r="F79" s="72">
        <f>SUM(F76:F77)</f>
        <v>400000</v>
      </c>
    </row>
    <row r="80" spans="1:6" x14ac:dyDescent="0.25">
      <c r="A80" s="11"/>
      <c r="B80" s="7"/>
      <c r="C80" s="7"/>
      <c r="D80" s="7"/>
      <c r="E80" s="27"/>
      <c r="F80" s="28"/>
    </row>
    <row r="81" spans="1:6" x14ac:dyDescent="0.25">
      <c r="A81" s="68" t="s">
        <v>20</v>
      </c>
      <c r="B81" s="69"/>
      <c r="C81" s="69"/>
      <c r="D81" s="69"/>
      <c r="E81" s="70"/>
      <c r="F81" s="71">
        <f>(F79+F72+F45+F29)</f>
        <v>5137599</v>
      </c>
    </row>
    <row r="82" spans="1:6" x14ac:dyDescent="0.25">
      <c r="A82" s="89" t="s">
        <v>21</v>
      </c>
      <c r="B82" s="90"/>
      <c r="C82" s="90"/>
      <c r="D82" s="90"/>
      <c r="E82" s="91"/>
      <c r="F82" s="72">
        <f>(F81*0.05)</f>
        <v>256879.95</v>
      </c>
    </row>
    <row r="83" spans="1:6" x14ac:dyDescent="0.25">
      <c r="A83" s="68" t="s">
        <v>22</v>
      </c>
      <c r="B83" s="69"/>
      <c r="C83" s="69"/>
      <c r="D83" s="69"/>
      <c r="E83" s="70"/>
      <c r="F83" s="71">
        <f>SUM(F81:F82)</f>
        <v>5394478.9500000002</v>
      </c>
    </row>
    <row r="84" spans="1:6" x14ac:dyDescent="0.25">
      <c r="A84" s="89" t="s">
        <v>23</v>
      </c>
      <c r="B84" s="90"/>
      <c r="C84" s="90"/>
      <c r="D84" s="90"/>
      <c r="E84" s="91"/>
      <c r="F84" s="72">
        <f>(F11*F9)</f>
        <v>11440000</v>
      </c>
    </row>
    <row r="85" spans="1:6" x14ac:dyDescent="0.25">
      <c r="A85" s="68" t="s">
        <v>24</v>
      </c>
      <c r="B85" s="69"/>
      <c r="C85" s="69"/>
      <c r="D85" s="69"/>
      <c r="E85" s="70"/>
      <c r="F85" s="71">
        <f>F84-F83</f>
        <v>6045521.0499999998</v>
      </c>
    </row>
    <row r="86" spans="1:6" x14ac:dyDescent="0.25">
      <c r="A86" s="29" t="s">
        <v>97</v>
      </c>
      <c r="B86" s="29"/>
      <c r="C86" s="30"/>
      <c r="D86" s="30"/>
      <c r="E86" s="30"/>
      <c r="F86" s="30"/>
    </row>
    <row r="87" spans="1:6" x14ac:dyDescent="0.25">
      <c r="A87" s="31" t="s">
        <v>98</v>
      </c>
      <c r="B87" s="30"/>
      <c r="C87" s="30"/>
      <c r="D87" s="30"/>
      <c r="E87" s="30"/>
      <c r="F87" s="30"/>
    </row>
    <row r="88" spans="1:6" x14ac:dyDescent="0.25">
      <c r="A88" s="32" t="s">
        <v>90</v>
      </c>
      <c r="B88" s="30"/>
      <c r="C88" s="30"/>
      <c r="D88" s="30"/>
      <c r="E88" s="30"/>
      <c r="F88" s="30"/>
    </row>
    <row r="89" spans="1:6" x14ac:dyDescent="0.25">
      <c r="A89" s="32" t="s">
        <v>91</v>
      </c>
      <c r="B89" s="30"/>
      <c r="C89" s="30"/>
      <c r="D89" s="30"/>
      <c r="E89" s="30"/>
      <c r="F89" s="30"/>
    </row>
    <row r="90" spans="1:6" x14ac:dyDescent="0.25">
      <c r="A90" s="32" t="s">
        <v>57</v>
      </c>
      <c r="B90" s="33"/>
      <c r="C90" s="33"/>
      <c r="D90" s="33"/>
      <c r="E90" s="33"/>
      <c r="F90" s="33"/>
    </row>
    <row r="91" spans="1:6" x14ac:dyDescent="0.25">
      <c r="A91" s="32" t="s">
        <v>92</v>
      </c>
      <c r="B91" s="30"/>
      <c r="C91" s="30"/>
      <c r="D91" s="30"/>
      <c r="E91" s="30"/>
      <c r="F91" s="30"/>
    </row>
    <row r="92" spans="1:6" x14ac:dyDescent="0.25">
      <c r="A92" s="32" t="s">
        <v>93</v>
      </c>
      <c r="B92" s="1"/>
      <c r="C92" s="1"/>
      <c r="D92" s="1"/>
      <c r="E92" s="1"/>
      <c r="F92" s="1"/>
    </row>
    <row r="93" spans="1:6" x14ac:dyDescent="0.25">
      <c r="A93" s="32" t="s">
        <v>140</v>
      </c>
      <c r="B93" s="30"/>
      <c r="C93" s="30"/>
      <c r="D93" s="30"/>
      <c r="E93" s="30"/>
      <c r="F93" s="30"/>
    </row>
    <row r="94" spans="1:6" ht="22.5" customHeight="1" x14ac:dyDescent="0.25">
      <c r="A94" s="101" t="s">
        <v>136</v>
      </c>
      <c r="B94" s="101"/>
      <c r="C94" s="101"/>
      <c r="D94" s="101"/>
      <c r="E94" s="101"/>
      <c r="F94" s="101"/>
    </row>
    <row r="95" spans="1:6" x14ac:dyDescent="0.25">
      <c r="A95" s="32" t="s">
        <v>137</v>
      </c>
    </row>
    <row r="96" spans="1:6" ht="15.75" thickBot="1" x14ac:dyDescent="0.3">
      <c r="A96" s="32"/>
    </row>
    <row r="97" spans="1:4" ht="15.75" thickBot="1" x14ac:dyDescent="0.3">
      <c r="A97" s="95" t="s">
        <v>114</v>
      </c>
      <c r="B97" s="96"/>
      <c r="C97" s="97"/>
    </row>
    <row r="98" spans="1:4" x14ac:dyDescent="0.25">
      <c r="A98" s="56" t="s">
        <v>18</v>
      </c>
      <c r="B98" s="57" t="s">
        <v>115</v>
      </c>
      <c r="C98" s="58" t="s">
        <v>116</v>
      </c>
    </row>
    <row r="99" spans="1:4" x14ac:dyDescent="0.25">
      <c r="A99" s="59" t="s">
        <v>117</v>
      </c>
      <c r="B99" s="60">
        <f>+F29</f>
        <v>2200000</v>
      </c>
      <c r="C99" s="61">
        <f>(B99/B105)</f>
        <v>0.4078243738442987</v>
      </c>
    </row>
    <row r="100" spans="1:4" x14ac:dyDescent="0.25">
      <c r="A100" s="59" t="s">
        <v>118</v>
      </c>
      <c r="B100" s="60">
        <f>+F34</f>
        <v>0</v>
      </c>
      <c r="C100" s="61">
        <v>0</v>
      </c>
    </row>
    <row r="101" spans="1:4" x14ac:dyDescent="0.25">
      <c r="A101" s="59" t="s">
        <v>119</v>
      </c>
      <c r="B101" s="60">
        <f>+F45</f>
        <v>871500</v>
      </c>
      <c r="C101" s="61">
        <f>(B101/B105)</f>
        <v>0.16155406445695741</v>
      </c>
    </row>
    <row r="102" spans="1:4" x14ac:dyDescent="0.25">
      <c r="A102" s="59" t="s">
        <v>120</v>
      </c>
      <c r="B102" s="60">
        <f>+F72</f>
        <v>1666099</v>
      </c>
      <c r="C102" s="61">
        <f>(B102/B105)</f>
        <v>0.3088526279261874</v>
      </c>
    </row>
    <row r="103" spans="1:4" x14ac:dyDescent="0.25">
      <c r="A103" s="59" t="s">
        <v>121</v>
      </c>
      <c r="B103" s="62">
        <f>+F79</f>
        <v>400000</v>
      </c>
      <c r="C103" s="61">
        <f>(B103/B105)</f>
        <v>7.4149886153508857E-2</v>
      </c>
    </row>
    <row r="104" spans="1:4" x14ac:dyDescent="0.25">
      <c r="A104" s="59" t="s">
        <v>122</v>
      </c>
      <c r="B104" s="62">
        <f>+F82</f>
        <v>256879.95</v>
      </c>
      <c r="C104" s="61">
        <f>(B104/B105)</f>
        <v>4.7619047619047616E-2</v>
      </c>
    </row>
    <row r="105" spans="1:4" ht="15.75" thickBot="1" x14ac:dyDescent="0.3">
      <c r="A105" s="63" t="s">
        <v>123</v>
      </c>
      <c r="B105" s="64">
        <f>SUM(B99:B104)</f>
        <v>5394478.9500000002</v>
      </c>
      <c r="C105" s="65">
        <f>SUM(C99:C104)</f>
        <v>1</v>
      </c>
    </row>
    <row r="106" spans="1:4" ht="15.75" thickBot="1" x14ac:dyDescent="0.3"/>
    <row r="107" spans="1:4" ht="15.75" thickBot="1" x14ac:dyDescent="0.3">
      <c r="A107" s="98" t="s">
        <v>124</v>
      </c>
      <c r="B107" s="99"/>
      <c r="C107" s="99"/>
      <c r="D107" s="100"/>
    </row>
    <row r="108" spans="1:4" x14ac:dyDescent="0.25">
      <c r="A108" s="66" t="s">
        <v>125</v>
      </c>
      <c r="B108" s="85">
        <v>18000</v>
      </c>
      <c r="C108" s="85">
        <v>22000</v>
      </c>
      <c r="D108" s="86">
        <v>26000</v>
      </c>
    </row>
    <row r="109" spans="1:4" ht="15.75" thickBot="1" x14ac:dyDescent="0.3">
      <c r="A109" s="67" t="s">
        <v>126</v>
      </c>
      <c r="B109" s="87">
        <f>($F83/B108)</f>
        <v>299.69327500000003</v>
      </c>
      <c r="C109" s="87">
        <f>($F83/C108)</f>
        <v>245.20358863636363</v>
      </c>
      <c r="D109" s="87">
        <f>($F83/D108)</f>
        <v>207.47995961538462</v>
      </c>
    </row>
  </sheetData>
  <mergeCells count="16">
    <mergeCell ref="A97:C97"/>
    <mergeCell ref="A107:D107"/>
    <mergeCell ref="A75:E75"/>
    <mergeCell ref="A79:E79"/>
    <mergeCell ref="A82:E82"/>
    <mergeCell ref="A84:E84"/>
    <mergeCell ref="A94:F94"/>
    <mergeCell ref="D15:E15"/>
    <mergeCell ref="A72:E72"/>
    <mergeCell ref="A17:F17"/>
    <mergeCell ref="D12:E12"/>
    <mergeCell ref="D9:E9"/>
    <mergeCell ref="D10:E10"/>
    <mergeCell ref="D11:E11"/>
    <mergeCell ref="D13:E13"/>
    <mergeCell ref="D14:E14"/>
  </mergeCells>
  <pageMargins left="0.7" right="0.7" top="0.75" bottom="0.75" header="0.3" footer="0.3"/>
  <pageSetup scale="95" orientation="portrait" verticalDpi="0"/>
  <ignoredErrors>
    <ignoredError sqref="F7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Nectarino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2016-06-21T17:02:16Z</cp:lastPrinted>
  <dcterms:created xsi:type="dcterms:W3CDTF">2014-10-08T12:57:19Z</dcterms:created>
  <dcterms:modified xsi:type="dcterms:W3CDTF">2021-04-07T16:20:56Z</dcterms:modified>
</cp:coreProperties>
</file>