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2" documentId="11_F84BD362E20419E0A23EB35BEA1CECC1EE61E3A2" xr6:coauthVersionLast="46" xr6:coauthVersionMax="46" xr10:uidLastSave="{103F884F-43ED-40DB-864C-80402E9A9D57}"/>
  <bookViews>
    <workbookView xWindow="-90" yWindow="-90" windowWidth="19380" windowHeight="10980" xr2:uid="{00000000-000D-0000-FFFF-FFFF00000000}"/>
  </bookViews>
  <sheets>
    <sheet name="21 Nogal Chandler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5" l="1"/>
  <c r="G59" i="15" s="1"/>
  <c r="G53" i="15"/>
  <c r="G51" i="15"/>
  <c r="G49" i="15"/>
  <c r="G48" i="15"/>
  <c r="G47" i="15"/>
  <c r="G45" i="15"/>
  <c r="G44" i="15"/>
  <c r="G43" i="15"/>
  <c r="G42" i="15"/>
  <c r="G36" i="15"/>
  <c r="G35" i="15"/>
  <c r="G25" i="15"/>
  <c r="G24" i="15"/>
  <c r="G23" i="15"/>
  <c r="G22" i="15"/>
  <c r="G21" i="15"/>
  <c r="G12" i="15"/>
  <c r="G64" i="15" s="1"/>
  <c r="G37" i="15" l="1"/>
  <c r="C80" i="15" s="1"/>
  <c r="G26" i="15"/>
  <c r="G54" i="15"/>
  <c r="C81" i="15" s="1"/>
  <c r="C82" i="15"/>
  <c r="G61" i="15" l="1"/>
  <c r="G62" i="15" s="1"/>
  <c r="C78" i="15"/>
  <c r="G63" i="15" l="1"/>
  <c r="C83" i="15"/>
  <c r="C84" i="15" s="1"/>
  <c r="D81" i="15" l="1"/>
  <c r="D78" i="15"/>
  <c r="D80" i="15"/>
  <c r="D82" i="15"/>
  <c r="C89" i="15"/>
  <c r="G65" i="15"/>
  <c r="E89" i="15"/>
  <c r="D89" i="15"/>
  <c r="D83" i="15"/>
  <c r="D84" i="15" l="1"/>
</calcChain>
</file>

<file path=xl/sharedStrings.xml><?xml version="1.0" encoding="utf-8"?>
<sst xmlns="http://schemas.openxmlformats.org/spreadsheetml/2006/main" count="149" uniqueCount="108">
  <si>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</si>
  <si>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</si>
  <si>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</si>
  <si>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</si>
  <si>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</si>
  <si>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</si>
  <si>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</si>
  <si>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</si>
  <si>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</si>
  <si>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</si>
  <si>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</si>
  <si>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</si>
  <si>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</si>
  <si>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</si>
  <si>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</si>
  <si>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</si>
  <si>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</si>
  <si>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</si>
  <si>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</si>
  <si>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</si>
  <si>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</si>
  <si>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</si>
  <si>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</si>
  <si>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</si>
  <si>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</si>
  <si>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</si>
  <si>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</si>
  <si>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</si>
  <si>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</si>
  <si>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</si>
  <si>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</si>
  <si>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</si>
  <si>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</si>
  <si>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</si>
  <si>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</si>
  <si>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</si>
  <si>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</si>
  <si>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</si>
  <si>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</si>
  <si>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</si>
  <si>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</si>
  <si>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</si>
  <si>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</si>
  <si>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</si>
  <si>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</si>
  <si>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</si>
  <si>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</si>
  <si>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</si>
  <si>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</si>
  <si>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</si>
  <si>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</si>
  <si>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</si>
  <si>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</si>
  <si>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</si>
  <si>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</si>
  <si>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</si>
  <si>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</si>
  <si>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</si>
  <si>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</si>
  <si>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</si>
  <si>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</si>
  <si>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</si>
  <si>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</si>
  <si>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</si>
  <si>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</si>
  <si>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Coquimbo</t>
  </si>
  <si>
    <t>RENDIMIENTO (kg/Há.)</t>
  </si>
  <si>
    <t>PRECIO ESPERADO ($/kg)</t>
  </si>
  <si>
    <t>Heladas - Sequia</t>
  </si>
  <si>
    <t>Poda de producción, sanidad y pintura de cortes</t>
  </si>
  <si>
    <t>Todo el año</t>
  </si>
  <si>
    <t>Riegos y apilcación de fertilizantes</t>
  </si>
  <si>
    <t>Aplicación de productos fitosanitarios</t>
  </si>
  <si>
    <t>Control de malezas</t>
  </si>
  <si>
    <t>Maquinaria Aplicación de Agroquimicos</t>
  </si>
  <si>
    <t>Maquinaria Aplicación de herbicidas</t>
  </si>
  <si>
    <t>KG</t>
  </si>
  <si>
    <t>Septiembre - Abril</t>
  </si>
  <si>
    <t xml:space="preserve">Electricidad </t>
  </si>
  <si>
    <t>Todo el Año</t>
  </si>
  <si>
    <t>Illapel</t>
  </si>
  <si>
    <t>Chandler</t>
  </si>
  <si>
    <t>Mercado Externo -  Interno</t>
  </si>
  <si>
    <t>Ultrasol</t>
  </si>
  <si>
    <t>Zinc Foliar</t>
  </si>
  <si>
    <t>HORMONAS</t>
  </si>
  <si>
    <t>Cianamida hidrogenada</t>
  </si>
  <si>
    <t>Mimic</t>
  </si>
  <si>
    <t>Novatec 45</t>
  </si>
  <si>
    <t>Glifosato</t>
  </si>
  <si>
    <t>Septiembre - Febrero</t>
  </si>
  <si>
    <t>humus casa</t>
  </si>
  <si>
    <t>Cosecha, secado y selección del producto</t>
  </si>
  <si>
    <t>MCPA</t>
  </si>
  <si>
    <t>Li700</t>
  </si>
  <si>
    <t>Mayo - Junio</t>
  </si>
  <si>
    <t>Junio - Julio</t>
  </si>
  <si>
    <t>Agosto - Enero</t>
  </si>
  <si>
    <t>Octubre - Noviembre</t>
  </si>
  <si>
    <t>Octubre - Enero</t>
  </si>
  <si>
    <t>Agosto</t>
  </si>
  <si>
    <t>octubre-noviembre</t>
  </si>
  <si>
    <t>L</t>
  </si>
  <si>
    <t>Kw/Hr</t>
  </si>
  <si>
    <t>Rendimiento (Kg/hà)</t>
  </si>
  <si>
    <t>Costo unitario ($/Kg) (*)</t>
  </si>
  <si>
    <t>Nogal (Año 6)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</si>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</sst>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164" fontId="22" fillId="0" borderId="0" applyFont="0" applyFill="0" applyBorder="0" applyAlignment="0" applyProtection="0"/>
    <xf numFmtId="0" fontId="23" fillId="0" borderId="22"/>
    <xf numFmtId="0" fontId="23" fillId="0" borderId="22"/>
    <xf numFmtId="0" fontId="23" fillId="0" borderId="22"/>
  </cellStyleXfs>
  <cellXfs count="1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8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8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wrapText="1"/>
    </xf>
    <xf numFmtId="49" fontId="8" fillId="2" borderId="57" xfId="0" applyNumberFormat="1" applyFont="1" applyFill="1" applyBorder="1" applyAlignment="1"/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 applyAlignment="1"/>
    <xf numFmtId="3" fontId="4" fillId="2" borderId="57" xfId="0" applyNumberFormat="1" applyFont="1" applyFill="1" applyBorder="1" applyAlignment="1"/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2" borderId="56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 wrapText="1"/>
    </xf>
    <xf numFmtId="49" fontId="4" fillId="2" borderId="58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3" fontId="4" fillId="2" borderId="59" xfId="0" applyNumberFormat="1" applyFont="1" applyFill="1" applyBorder="1" applyAlignment="1"/>
    <xf numFmtId="0" fontId="19" fillId="0" borderId="0" xfId="0" applyNumberFormat="1" applyFont="1" applyAlignment="1"/>
    <xf numFmtId="3" fontId="21" fillId="2" borderId="6" xfId="0" applyNumberFormat="1" applyFont="1" applyFill="1" applyBorder="1" applyAlignment="1"/>
    <xf numFmtId="165" fontId="20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20" fillId="2" borderId="5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57" xfId="0" applyNumberFormat="1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164" fontId="13" fillId="8" borderId="54" xfId="1" applyFont="1" applyFill="1" applyBorder="1" applyAlignment="1">
      <alignment vertical="center"/>
    </xf>
    <xf numFmtId="164" fontId="13" fillId="8" borderId="55" xfId="1" applyFont="1" applyFill="1" applyBorder="1" applyAlignment="1">
      <alignment vertical="center"/>
    </xf>
    <xf numFmtId="49" fontId="8" fillId="2" borderId="58" xfId="0" applyNumberFormat="1" applyFont="1" applyFill="1" applyBorder="1" applyAlignment="1"/>
    <xf numFmtId="0" fontId="4" fillId="2" borderId="61" xfId="0" applyFont="1" applyFill="1" applyBorder="1" applyAlignment="1"/>
    <xf numFmtId="49" fontId="4" fillId="2" borderId="59" xfId="0" applyNumberFormat="1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49" fontId="2" fillId="10" borderId="6" xfId="0" applyNumberFormat="1" applyFont="1" applyFill="1" applyBorder="1" applyAlignment="1">
      <alignment horizontal="right"/>
    </xf>
    <xf numFmtId="2" fontId="4" fillId="2" borderId="6" xfId="0" applyNumberFormat="1" applyFont="1" applyFill="1" applyBorder="1" applyAlignment="1">
      <alignment wrapText="1"/>
    </xf>
    <xf numFmtId="3" fontId="4" fillId="10" borderId="6" xfId="0" applyNumberFormat="1" applyFont="1" applyFill="1" applyBorder="1" applyAlignment="1">
      <alignment horizontal="right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5">
    <cellStyle name="Millares [0]" xfId="1" builtinId="6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3175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" y="190500"/>
          <a:ext cx="662305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0"/>
  <dimension ref="A1:IU90"/>
  <sheetViews>
    <sheetView tabSelected="1" zoomScale="110" zoomScaleNormal="110" workbookViewId="0">
      <selection activeCell="C88" sqref="C88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24.08984375" style="1" customWidth="1"/>
    <col min="3" max="3" width="19.36328125" style="1" customWidth="1"/>
    <col min="4" max="4" width="9.36328125" style="1" customWidth="1"/>
    <col min="5" max="5" width="14.36328125" style="1" customWidth="1"/>
    <col min="6" max="6" width="11" style="1" customWidth="1"/>
    <col min="7" max="7" width="16.36328125" style="1" customWidth="1"/>
    <col min="8" max="255" width="10.81640625" style="1" customWidth="1"/>
  </cols>
  <sheetData>
    <row r="1" spans="1:7" ht="15" customHeight="1" x14ac:dyDescent="0.75">
      <c r="A1" s="2"/>
      <c r="B1" s="2"/>
      <c r="C1" s="2"/>
      <c r="D1" s="2"/>
      <c r="E1" s="2"/>
      <c r="F1" s="2"/>
      <c r="G1" s="2"/>
    </row>
    <row r="2" spans="1:7" ht="15" customHeight="1" x14ac:dyDescent="0.75">
      <c r="A2" s="2"/>
      <c r="B2" s="2"/>
      <c r="C2" s="2"/>
      <c r="D2" s="2"/>
      <c r="E2" s="2"/>
      <c r="F2" s="2"/>
      <c r="G2" s="2"/>
    </row>
    <row r="3" spans="1:7" ht="15" customHeight="1" x14ac:dyDescent="0.75">
      <c r="A3" s="2"/>
      <c r="B3" s="2"/>
      <c r="C3" s="2"/>
      <c r="D3" s="2"/>
      <c r="E3" s="2"/>
      <c r="F3" s="2"/>
      <c r="G3" s="2"/>
    </row>
    <row r="4" spans="1:7" ht="15" customHeight="1" x14ac:dyDescent="0.75">
      <c r="A4" s="2"/>
      <c r="B4" s="2"/>
      <c r="C4" s="2"/>
      <c r="D4" s="2"/>
      <c r="E4" s="2"/>
      <c r="F4" s="2"/>
      <c r="G4" s="2"/>
    </row>
    <row r="5" spans="1:7" ht="15" customHeight="1" x14ac:dyDescent="0.75">
      <c r="A5" s="2"/>
      <c r="B5" s="2"/>
      <c r="C5" s="2"/>
      <c r="D5" s="2"/>
      <c r="E5" s="2"/>
      <c r="F5" s="2"/>
      <c r="G5" s="2"/>
    </row>
    <row r="6" spans="1:7" ht="15" customHeight="1" x14ac:dyDescent="0.75">
      <c r="A6" s="2"/>
      <c r="B6" s="2"/>
      <c r="C6" s="2"/>
      <c r="D6" s="2"/>
      <c r="E6" s="2"/>
      <c r="F6" s="2"/>
      <c r="G6" s="2"/>
    </row>
    <row r="7" spans="1:7" ht="15" customHeight="1" x14ac:dyDescent="0.75">
      <c r="A7" s="2"/>
      <c r="B7" s="2"/>
      <c r="C7" s="2"/>
      <c r="D7" s="2"/>
      <c r="E7" s="2"/>
      <c r="F7" s="2"/>
      <c r="G7" s="2"/>
    </row>
    <row r="8" spans="1:7" ht="15" customHeight="1" x14ac:dyDescent="0.75">
      <c r="A8" s="2"/>
      <c r="B8" s="3"/>
      <c r="C8" s="4"/>
      <c r="D8" s="2"/>
      <c r="E8" s="4"/>
      <c r="F8" s="4"/>
      <c r="G8" s="4"/>
    </row>
    <row r="9" spans="1:7" ht="12" customHeight="1" x14ac:dyDescent="0.75">
      <c r="A9" s="5"/>
      <c r="B9" s="6" t="s">
        <v>0</v>
      </c>
      <c r="C9" s="162" t="s">
        <v>106</v>
      </c>
      <c r="D9" s="7"/>
      <c r="E9" s="169" t="s">
        <v>66</v>
      </c>
      <c r="F9" s="170"/>
      <c r="G9" s="144">
        <v>4500</v>
      </c>
    </row>
    <row r="10" spans="1:7" ht="38.25" customHeight="1" x14ac:dyDescent="0.75">
      <c r="A10" s="5"/>
      <c r="B10" s="8" t="s">
        <v>1</v>
      </c>
      <c r="C10" s="126" t="s">
        <v>81</v>
      </c>
      <c r="D10" s="9"/>
      <c r="E10" s="171" t="s">
        <v>2</v>
      </c>
      <c r="F10" s="172"/>
      <c r="G10" s="10" t="s">
        <v>95</v>
      </c>
    </row>
    <row r="11" spans="1:7" ht="18" customHeight="1" x14ac:dyDescent="0.75">
      <c r="A11" s="5"/>
      <c r="B11" s="8" t="s">
        <v>3</v>
      </c>
      <c r="C11" s="10" t="s">
        <v>4</v>
      </c>
      <c r="D11" s="9"/>
      <c r="E11" s="171" t="s">
        <v>67</v>
      </c>
      <c r="F11" s="172"/>
      <c r="G11" s="145">
        <v>1400</v>
      </c>
    </row>
    <row r="12" spans="1:7" ht="11.25" customHeight="1" x14ac:dyDescent="0.75">
      <c r="A12" s="5"/>
      <c r="B12" s="8" t="s">
        <v>5</v>
      </c>
      <c r="C12" s="11" t="s">
        <v>65</v>
      </c>
      <c r="D12" s="9"/>
      <c r="E12" s="152" t="s">
        <v>6</v>
      </c>
      <c r="F12" s="153"/>
      <c r="G12" s="12">
        <f>(G9*G11)</f>
        <v>6300000</v>
      </c>
    </row>
    <row r="13" spans="1:7" ht="11.25" customHeight="1" x14ac:dyDescent="0.75">
      <c r="A13" s="5"/>
      <c r="B13" s="8" t="s">
        <v>7</v>
      </c>
      <c r="C13" s="10" t="s">
        <v>80</v>
      </c>
      <c r="D13" s="9"/>
      <c r="E13" s="171" t="s">
        <v>8</v>
      </c>
      <c r="F13" s="172"/>
      <c r="G13" s="10" t="s">
        <v>82</v>
      </c>
    </row>
    <row r="14" spans="1:7" ht="13.5" customHeight="1" x14ac:dyDescent="0.75">
      <c r="A14" s="5"/>
      <c r="B14" s="8" t="s">
        <v>9</v>
      </c>
      <c r="C14" s="10" t="s">
        <v>63</v>
      </c>
      <c r="D14" s="9"/>
      <c r="E14" s="171" t="s">
        <v>10</v>
      </c>
      <c r="F14" s="172"/>
      <c r="G14" s="10" t="s">
        <v>27</v>
      </c>
    </row>
    <row r="15" spans="1:7" ht="25.5" customHeight="1" x14ac:dyDescent="0.75">
      <c r="A15" s="5"/>
      <c r="B15" s="8" t="s">
        <v>11</v>
      </c>
      <c r="C15" s="13">
        <v>44197</v>
      </c>
      <c r="D15" s="9"/>
      <c r="E15" s="173" t="s">
        <v>12</v>
      </c>
      <c r="F15" s="174"/>
      <c r="G15" s="11" t="s">
        <v>68</v>
      </c>
    </row>
    <row r="16" spans="1:7" ht="12" customHeight="1" x14ac:dyDescent="0.75">
      <c r="A16" s="2"/>
      <c r="B16" s="14"/>
      <c r="C16" s="15"/>
      <c r="D16" s="16"/>
      <c r="E16" s="17"/>
      <c r="F16" s="17"/>
      <c r="G16" s="18"/>
    </row>
    <row r="17" spans="1:8" ht="12" customHeight="1" x14ac:dyDescent="0.75">
      <c r="A17" s="19"/>
      <c r="B17" s="165" t="s">
        <v>13</v>
      </c>
      <c r="C17" s="166"/>
      <c r="D17" s="166"/>
      <c r="E17" s="166"/>
      <c r="F17" s="166"/>
      <c r="G17" s="166"/>
    </row>
    <row r="18" spans="1:8" ht="12" customHeight="1" x14ac:dyDescent="0.75">
      <c r="A18" s="2"/>
      <c r="B18" s="20"/>
      <c r="C18" s="21"/>
      <c r="D18" s="21"/>
      <c r="E18" s="21"/>
      <c r="F18" s="22"/>
      <c r="G18" s="22"/>
    </row>
    <row r="19" spans="1:8" ht="12" customHeight="1" x14ac:dyDescent="0.75">
      <c r="A19" s="5"/>
      <c r="B19" s="23" t="s">
        <v>14</v>
      </c>
      <c r="C19" s="24"/>
      <c r="D19" s="25"/>
      <c r="E19" s="25"/>
      <c r="F19" s="25"/>
      <c r="G19" s="25"/>
    </row>
    <row r="20" spans="1:8" ht="24" customHeight="1" x14ac:dyDescent="0.75">
      <c r="A20" s="19"/>
      <c r="B20" s="26" t="s">
        <v>15</v>
      </c>
      <c r="C20" s="26" t="s">
        <v>16</v>
      </c>
      <c r="D20" s="26" t="s">
        <v>17</v>
      </c>
      <c r="E20" s="26" t="s">
        <v>18</v>
      </c>
      <c r="F20" s="26" t="s">
        <v>19</v>
      </c>
      <c r="G20" s="26" t="s">
        <v>20</v>
      </c>
    </row>
    <row r="21" spans="1:8" ht="27" customHeight="1" x14ac:dyDescent="0.75">
      <c r="A21" s="19"/>
      <c r="B21" s="151" t="s">
        <v>69</v>
      </c>
      <c r="C21" s="27" t="s">
        <v>21</v>
      </c>
      <c r="D21" s="28">
        <v>4</v>
      </c>
      <c r="E21" s="127" t="s">
        <v>96</v>
      </c>
      <c r="F21" s="12">
        <v>20000</v>
      </c>
      <c r="G21" s="12">
        <f>(D21*F21)</f>
        <v>80000</v>
      </c>
    </row>
    <row r="22" spans="1:8" ht="27.75" customHeight="1" x14ac:dyDescent="0.75">
      <c r="A22" s="19"/>
      <c r="B22" s="151" t="s">
        <v>71</v>
      </c>
      <c r="C22" s="27" t="s">
        <v>21</v>
      </c>
      <c r="D22" s="28">
        <v>25</v>
      </c>
      <c r="E22" s="151" t="s">
        <v>70</v>
      </c>
      <c r="F22" s="12">
        <v>20000</v>
      </c>
      <c r="G22" s="12">
        <f>(D22*F22)</f>
        <v>500000</v>
      </c>
    </row>
    <row r="23" spans="1:8" ht="27" customHeight="1" x14ac:dyDescent="0.75">
      <c r="A23" s="19"/>
      <c r="B23" s="151" t="s">
        <v>72</v>
      </c>
      <c r="C23" s="27" t="s">
        <v>21</v>
      </c>
      <c r="D23" s="28">
        <v>5</v>
      </c>
      <c r="E23" s="151" t="s">
        <v>90</v>
      </c>
      <c r="F23" s="12">
        <v>20000</v>
      </c>
      <c r="G23" s="12">
        <f t="shared" ref="G23:G24" si="0">(D23*F23)</f>
        <v>100000</v>
      </c>
      <c r="H23" s="143"/>
    </row>
    <row r="24" spans="1:8" ht="27" customHeight="1" x14ac:dyDescent="0.75">
      <c r="A24" s="19"/>
      <c r="B24" s="151" t="s">
        <v>73</v>
      </c>
      <c r="C24" s="27" t="s">
        <v>21</v>
      </c>
      <c r="D24" s="28">
        <v>3</v>
      </c>
      <c r="E24" s="138" t="s">
        <v>98</v>
      </c>
      <c r="F24" s="12">
        <v>20000</v>
      </c>
      <c r="G24" s="12">
        <f t="shared" si="0"/>
        <v>60000</v>
      </c>
    </row>
    <row r="25" spans="1:8" ht="27.75" customHeight="1" x14ac:dyDescent="0.75">
      <c r="A25" s="19"/>
      <c r="B25" s="151" t="s">
        <v>92</v>
      </c>
      <c r="C25" s="27" t="s">
        <v>21</v>
      </c>
      <c r="D25" s="28">
        <v>55</v>
      </c>
      <c r="E25" s="151" t="s">
        <v>27</v>
      </c>
      <c r="F25" s="12">
        <v>20000</v>
      </c>
      <c r="G25" s="12">
        <f>(D25*F25)</f>
        <v>1100000</v>
      </c>
      <c r="H25" s="143"/>
    </row>
    <row r="26" spans="1:8" ht="12.75" customHeight="1" x14ac:dyDescent="0.75">
      <c r="A26" s="19"/>
      <c r="B26" s="29" t="s">
        <v>22</v>
      </c>
      <c r="C26" s="30"/>
      <c r="D26" s="30"/>
      <c r="E26" s="30"/>
      <c r="F26" s="31"/>
      <c r="G26" s="32">
        <f>SUM(G21:G25)</f>
        <v>1840000</v>
      </c>
    </row>
    <row r="27" spans="1:8" ht="12" customHeight="1" x14ac:dyDescent="0.75">
      <c r="A27" s="2"/>
      <c r="B27" s="20"/>
      <c r="C27" s="22"/>
      <c r="D27" s="22"/>
      <c r="E27" s="22"/>
      <c r="F27" s="33"/>
      <c r="G27" s="33"/>
    </row>
    <row r="28" spans="1:8" ht="12" customHeight="1" x14ac:dyDescent="0.75">
      <c r="A28" s="5"/>
      <c r="B28" s="34" t="s">
        <v>23</v>
      </c>
      <c r="C28" s="35"/>
      <c r="D28" s="36"/>
      <c r="E28" s="36"/>
      <c r="F28" s="37"/>
      <c r="G28" s="37"/>
    </row>
    <row r="29" spans="1:8" ht="24" customHeight="1" x14ac:dyDescent="0.75">
      <c r="A29" s="5"/>
      <c r="B29" s="38" t="s">
        <v>15</v>
      </c>
      <c r="C29" s="39" t="s">
        <v>16</v>
      </c>
      <c r="D29" s="39" t="s">
        <v>17</v>
      </c>
      <c r="E29" s="38" t="s">
        <v>18</v>
      </c>
      <c r="F29" s="39" t="s">
        <v>19</v>
      </c>
      <c r="G29" s="38" t="s">
        <v>20</v>
      </c>
    </row>
    <row r="30" spans="1:8" ht="12" customHeight="1" x14ac:dyDescent="0.75">
      <c r="A30" s="5"/>
      <c r="B30" s="40"/>
      <c r="C30" s="41" t="s">
        <v>64</v>
      </c>
      <c r="D30" s="41"/>
      <c r="E30" s="41"/>
      <c r="F30" s="40"/>
      <c r="G30" s="40"/>
    </row>
    <row r="31" spans="1:8" ht="12" customHeight="1" x14ac:dyDescent="0.75">
      <c r="A31" s="5"/>
      <c r="B31" s="42" t="s">
        <v>24</v>
      </c>
      <c r="C31" s="43"/>
      <c r="D31" s="43"/>
      <c r="E31" s="43"/>
      <c r="F31" s="44"/>
      <c r="G31" s="44"/>
    </row>
    <row r="32" spans="1:8" ht="12" customHeight="1" x14ac:dyDescent="0.75">
      <c r="A32" s="2"/>
      <c r="B32" s="45"/>
      <c r="C32" s="46"/>
      <c r="D32" s="46"/>
      <c r="E32" s="46"/>
      <c r="F32" s="47"/>
      <c r="G32" s="47"/>
    </row>
    <row r="33" spans="1:11" ht="12" customHeight="1" x14ac:dyDescent="0.75">
      <c r="A33" s="5"/>
      <c r="B33" s="34" t="s">
        <v>25</v>
      </c>
      <c r="C33" s="35"/>
      <c r="D33" s="36"/>
      <c r="E33" s="36"/>
      <c r="F33" s="37"/>
      <c r="G33" s="37"/>
    </row>
    <row r="34" spans="1:11" ht="24" customHeight="1" x14ac:dyDescent="0.75">
      <c r="A34" s="5"/>
      <c r="B34" s="48" t="s">
        <v>15</v>
      </c>
      <c r="C34" s="48" t="s">
        <v>16</v>
      </c>
      <c r="D34" s="48" t="s">
        <v>17</v>
      </c>
      <c r="E34" s="48" t="s">
        <v>18</v>
      </c>
      <c r="F34" s="49" t="s">
        <v>19</v>
      </c>
      <c r="G34" s="48" t="s">
        <v>20</v>
      </c>
    </row>
    <row r="35" spans="1:11" ht="14.75" x14ac:dyDescent="0.75">
      <c r="A35" s="19"/>
      <c r="B35" s="151" t="s">
        <v>74</v>
      </c>
      <c r="C35" s="27" t="s">
        <v>26</v>
      </c>
      <c r="D35" s="163">
        <v>0.625</v>
      </c>
      <c r="E35" s="138" t="s">
        <v>97</v>
      </c>
      <c r="F35" s="164">
        <v>240000</v>
      </c>
      <c r="G35" s="12">
        <f t="shared" ref="G35:G36" si="1">(D35*F35)</f>
        <v>150000</v>
      </c>
    </row>
    <row r="36" spans="1:11" ht="20.25" customHeight="1" x14ac:dyDescent="0.75">
      <c r="A36" s="19"/>
      <c r="B36" s="151" t="s">
        <v>75</v>
      </c>
      <c r="C36" s="27" t="s">
        <v>26</v>
      </c>
      <c r="D36" s="163">
        <v>0.125</v>
      </c>
      <c r="E36" s="138" t="s">
        <v>101</v>
      </c>
      <c r="F36" s="164">
        <v>240000</v>
      </c>
      <c r="G36" s="12">
        <f t="shared" si="1"/>
        <v>30000</v>
      </c>
    </row>
    <row r="37" spans="1:11" ht="12.75" customHeight="1" x14ac:dyDescent="0.75">
      <c r="A37" s="5"/>
      <c r="B37" s="50" t="s">
        <v>28</v>
      </c>
      <c r="C37" s="51"/>
      <c r="D37" s="51"/>
      <c r="E37" s="51"/>
      <c r="F37" s="52"/>
      <c r="G37" s="53">
        <f>SUM(G35:G36)</f>
        <v>180000</v>
      </c>
    </row>
    <row r="38" spans="1:11" ht="12" customHeight="1" x14ac:dyDescent="0.75">
      <c r="A38" s="2"/>
      <c r="B38" s="45"/>
      <c r="C38" s="46"/>
      <c r="D38" s="46"/>
      <c r="E38" s="46"/>
      <c r="F38" s="47"/>
      <c r="G38" s="47"/>
    </row>
    <row r="39" spans="1:11" ht="12" customHeight="1" x14ac:dyDescent="0.75">
      <c r="A39" s="5"/>
      <c r="B39" s="34" t="s">
        <v>29</v>
      </c>
      <c r="C39" s="35"/>
      <c r="D39" s="36"/>
      <c r="E39" s="36"/>
      <c r="F39" s="37"/>
      <c r="G39" s="37"/>
    </row>
    <row r="40" spans="1:11" ht="24" customHeight="1" x14ac:dyDescent="0.75">
      <c r="A40" s="5"/>
      <c r="B40" s="49" t="s">
        <v>30</v>
      </c>
      <c r="C40" s="49" t="s">
        <v>31</v>
      </c>
      <c r="D40" s="49" t="s">
        <v>32</v>
      </c>
      <c r="E40" s="49" t="s">
        <v>18</v>
      </c>
      <c r="F40" s="49" t="s">
        <v>19</v>
      </c>
      <c r="G40" s="49" t="s">
        <v>20</v>
      </c>
      <c r="K40" s="125"/>
    </row>
    <row r="41" spans="1:11" ht="12.75" customHeight="1" x14ac:dyDescent="0.75">
      <c r="A41" s="19"/>
      <c r="B41" s="54" t="s">
        <v>33</v>
      </c>
      <c r="C41" s="55"/>
      <c r="D41" s="55"/>
      <c r="E41" s="55"/>
      <c r="F41" s="55"/>
      <c r="G41" s="55"/>
      <c r="K41" s="125"/>
    </row>
    <row r="42" spans="1:11" ht="12.75" customHeight="1" x14ac:dyDescent="0.75">
      <c r="A42" s="19"/>
      <c r="B42" s="152" t="s">
        <v>83</v>
      </c>
      <c r="C42" s="56" t="s">
        <v>76</v>
      </c>
      <c r="D42" s="57">
        <v>571</v>
      </c>
      <c r="E42" s="146" t="s">
        <v>77</v>
      </c>
      <c r="F42" s="58">
        <v>809</v>
      </c>
      <c r="G42" s="58">
        <f>(D42*F42)</f>
        <v>461939</v>
      </c>
    </row>
    <row r="43" spans="1:11" ht="12.75" customHeight="1" x14ac:dyDescent="0.75">
      <c r="A43" s="19"/>
      <c r="B43" s="152" t="s">
        <v>88</v>
      </c>
      <c r="C43" s="59" t="s">
        <v>76</v>
      </c>
      <c r="D43" s="153">
        <v>194</v>
      </c>
      <c r="E43" s="147" t="s">
        <v>77</v>
      </c>
      <c r="F43" s="58">
        <v>524</v>
      </c>
      <c r="G43" s="58">
        <f>(D43*F43)</f>
        <v>101656</v>
      </c>
    </row>
    <row r="44" spans="1:11" ht="12.75" customHeight="1" x14ac:dyDescent="0.75">
      <c r="A44" s="19"/>
      <c r="B44" s="152" t="s">
        <v>84</v>
      </c>
      <c r="C44" s="140" t="s">
        <v>102</v>
      </c>
      <c r="D44" s="141">
        <v>5</v>
      </c>
      <c r="E44" s="154" t="s">
        <v>98</v>
      </c>
      <c r="F44" s="58">
        <v>6450</v>
      </c>
      <c r="G44" s="131">
        <f>(D44*F44)</f>
        <v>32250</v>
      </c>
    </row>
    <row r="45" spans="1:11" ht="12.75" customHeight="1" x14ac:dyDescent="0.75">
      <c r="A45" s="19"/>
      <c r="B45" s="139" t="s">
        <v>91</v>
      </c>
      <c r="C45" s="140" t="s">
        <v>102</v>
      </c>
      <c r="D45" s="134">
        <v>100</v>
      </c>
      <c r="E45" s="148" t="s">
        <v>77</v>
      </c>
      <c r="F45" s="58">
        <v>1714</v>
      </c>
      <c r="G45" s="135">
        <f>(D45*F45)</f>
        <v>171400</v>
      </c>
    </row>
    <row r="46" spans="1:11" ht="12.75" customHeight="1" x14ac:dyDescent="0.75">
      <c r="A46" s="19"/>
      <c r="B46" s="158" t="s">
        <v>34</v>
      </c>
      <c r="C46" s="161"/>
      <c r="D46" s="159"/>
      <c r="E46" s="155"/>
      <c r="F46" s="142"/>
      <c r="G46" s="142"/>
    </row>
    <row r="47" spans="1:11" ht="12.75" customHeight="1" x14ac:dyDescent="0.75">
      <c r="A47" s="19"/>
      <c r="B47" s="152" t="s">
        <v>89</v>
      </c>
      <c r="C47" s="160" t="s">
        <v>102</v>
      </c>
      <c r="D47" s="57">
        <v>6</v>
      </c>
      <c r="E47" s="146" t="s">
        <v>98</v>
      </c>
      <c r="F47" s="58">
        <v>3927</v>
      </c>
      <c r="G47" s="58">
        <f>(D47*F47)</f>
        <v>23562</v>
      </c>
    </row>
    <row r="48" spans="1:11" ht="12.75" customHeight="1" x14ac:dyDescent="0.75">
      <c r="A48" s="19"/>
      <c r="B48" s="137" t="s">
        <v>93</v>
      </c>
      <c r="C48" s="140" t="s">
        <v>102</v>
      </c>
      <c r="D48" s="141">
        <v>1.5</v>
      </c>
      <c r="E48" s="146" t="s">
        <v>98</v>
      </c>
      <c r="F48" s="131">
        <v>15470</v>
      </c>
      <c r="G48" s="58">
        <f>(D48*F48)</f>
        <v>23205</v>
      </c>
    </row>
    <row r="49" spans="1:7" ht="12.75" customHeight="1" x14ac:dyDescent="0.75">
      <c r="A49" s="19"/>
      <c r="B49" s="137" t="s">
        <v>94</v>
      </c>
      <c r="C49" s="140" t="s">
        <v>102</v>
      </c>
      <c r="D49" s="141">
        <v>0.8</v>
      </c>
      <c r="E49" s="146" t="s">
        <v>98</v>
      </c>
      <c r="F49" s="131">
        <v>9580</v>
      </c>
      <c r="G49" s="58">
        <f>(D49*F49)</f>
        <v>7664</v>
      </c>
    </row>
    <row r="50" spans="1:7" ht="12.75" customHeight="1" x14ac:dyDescent="0.75">
      <c r="A50" s="19"/>
      <c r="B50" s="128" t="s">
        <v>35</v>
      </c>
      <c r="C50" s="129"/>
      <c r="D50" s="130"/>
      <c r="E50" s="149"/>
      <c r="F50" s="131"/>
      <c r="G50" s="131"/>
    </row>
    <row r="51" spans="1:7" ht="12.75" customHeight="1" x14ac:dyDescent="0.75">
      <c r="A51" s="19"/>
      <c r="B51" s="137" t="s">
        <v>87</v>
      </c>
      <c r="C51" s="129" t="s">
        <v>102</v>
      </c>
      <c r="D51" s="130">
        <v>1</v>
      </c>
      <c r="E51" s="149" t="s">
        <v>99</v>
      </c>
      <c r="F51" s="131">
        <v>53153</v>
      </c>
      <c r="G51" s="131">
        <f>(D51*F51)*1</f>
        <v>53153</v>
      </c>
    </row>
    <row r="52" spans="1:7" ht="12.75" customHeight="1" x14ac:dyDescent="0.75">
      <c r="A52" s="19"/>
      <c r="B52" s="136" t="s">
        <v>85</v>
      </c>
      <c r="C52" s="133"/>
      <c r="D52" s="134"/>
      <c r="E52" s="150"/>
      <c r="F52" s="135"/>
      <c r="G52" s="135"/>
    </row>
    <row r="53" spans="1:7" ht="12.75" customHeight="1" x14ac:dyDescent="0.75">
      <c r="A53" s="19"/>
      <c r="B53" s="132" t="s">
        <v>86</v>
      </c>
      <c r="C53" s="133" t="s">
        <v>102</v>
      </c>
      <c r="D53" s="134">
        <v>20</v>
      </c>
      <c r="E53" s="150" t="s">
        <v>100</v>
      </c>
      <c r="F53" s="135">
        <v>4760</v>
      </c>
      <c r="G53" s="135">
        <f>(D53*F53)*2</f>
        <v>190400</v>
      </c>
    </row>
    <row r="54" spans="1:7" ht="13.5" customHeight="1" x14ac:dyDescent="0.75">
      <c r="A54" s="5"/>
      <c r="B54" s="60" t="s">
        <v>36</v>
      </c>
      <c r="C54" s="61"/>
      <c r="D54" s="61"/>
      <c r="E54" s="61"/>
      <c r="F54" s="62"/>
      <c r="G54" s="63">
        <f>SUM(G41:G53)</f>
        <v>1065229</v>
      </c>
    </row>
    <row r="55" spans="1:7" ht="12" customHeight="1" x14ac:dyDescent="0.75">
      <c r="A55" s="2"/>
      <c r="B55" s="45"/>
      <c r="C55" s="46"/>
      <c r="D55" s="46"/>
      <c r="E55" s="64"/>
      <c r="F55" s="47"/>
      <c r="G55" s="47"/>
    </row>
    <row r="56" spans="1:7" ht="12" customHeight="1" x14ac:dyDescent="0.75">
      <c r="A56" s="5"/>
      <c r="B56" s="34" t="s">
        <v>37</v>
      </c>
      <c r="C56" s="35"/>
      <c r="D56" s="36"/>
      <c r="E56" s="36"/>
      <c r="F56" s="37"/>
      <c r="G56" s="37"/>
    </row>
    <row r="57" spans="1:7" ht="24" customHeight="1" x14ac:dyDescent="0.75">
      <c r="A57" s="5"/>
      <c r="B57" s="48" t="s">
        <v>38</v>
      </c>
      <c r="C57" s="49" t="s">
        <v>31</v>
      </c>
      <c r="D57" s="49" t="s">
        <v>32</v>
      </c>
      <c r="E57" s="48" t="s">
        <v>18</v>
      </c>
      <c r="F57" s="49" t="s">
        <v>19</v>
      </c>
      <c r="G57" s="48" t="s">
        <v>20</v>
      </c>
    </row>
    <row r="58" spans="1:7" ht="12.75" customHeight="1" x14ac:dyDescent="0.75">
      <c r="A58" s="19"/>
      <c r="B58" s="151" t="s">
        <v>78</v>
      </c>
      <c r="C58" s="56" t="s">
        <v>103</v>
      </c>
      <c r="D58" s="58">
        <v>800</v>
      </c>
      <c r="E58" s="27" t="s">
        <v>79</v>
      </c>
      <c r="F58" s="65">
        <v>150</v>
      </c>
      <c r="G58" s="58">
        <f>(D58*F58)</f>
        <v>120000</v>
      </c>
    </row>
    <row r="59" spans="1:7" ht="13.5" customHeight="1" x14ac:dyDescent="0.75">
      <c r="A59" s="5"/>
      <c r="B59" s="66" t="s">
        <v>39</v>
      </c>
      <c r="C59" s="67"/>
      <c r="D59" s="67"/>
      <c r="E59" s="67"/>
      <c r="F59" s="68"/>
      <c r="G59" s="69">
        <f>SUM(G58)</f>
        <v>120000</v>
      </c>
    </row>
    <row r="60" spans="1:7" ht="12" customHeight="1" x14ac:dyDescent="0.75">
      <c r="A60" s="2"/>
      <c r="B60" s="86"/>
      <c r="C60" s="86"/>
      <c r="D60" s="86"/>
      <c r="E60" s="86"/>
      <c r="F60" s="87"/>
      <c r="G60" s="87"/>
    </row>
    <row r="61" spans="1:7" ht="12" customHeight="1" x14ac:dyDescent="0.75">
      <c r="A61" s="83"/>
      <c r="B61" s="88" t="s">
        <v>40</v>
      </c>
      <c r="C61" s="89"/>
      <c r="D61" s="89"/>
      <c r="E61" s="89"/>
      <c r="F61" s="89"/>
      <c r="G61" s="90">
        <f>G26+G37+G54+G59</f>
        <v>3205229</v>
      </c>
    </row>
    <row r="62" spans="1:7" ht="12" customHeight="1" x14ac:dyDescent="0.75">
      <c r="A62" s="83"/>
      <c r="B62" s="91" t="s">
        <v>41</v>
      </c>
      <c r="C62" s="71"/>
      <c r="D62" s="71"/>
      <c r="E62" s="71"/>
      <c r="F62" s="71"/>
      <c r="G62" s="92">
        <f>G61*0.05</f>
        <v>160261.45000000001</v>
      </c>
    </row>
    <row r="63" spans="1:7" ht="12" customHeight="1" x14ac:dyDescent="0.75">
      <c r="A63" s="83"/>
      <c r="B63" s="93" t="s">
        <v>42</v>
      </c>
      <c r="C63" s="70"/>
      <c r="D63" s="70"/>
      <c r="E63" s="70"/>
      <c r="F63" s="70"/>
      <c r="G63" s="94">
        <f>G62+G61</f>
        <v>3365490.45</v>
      </c>
    </row>
    <row r="64" spans="1:7" ht="12" customHeight="1" x14ac:dyDescent="0.75">
      <c r="A64" s="83"/>
      <c r="B64" s="91" t="s">
        <v>43</v>
      </c>
      <c r="C64" s="71"/>
      <c r="D64" s="71"/>
      <c r="E64" s="71"/>
      <c r="F64" s="71"/>
      <c r="G64" s="92">
        <f>G12</f>
        <v>6300000</v>
      </c>
    </row>
    <row r="65" spans="1:7" ht="12" customHeight="1" x14ac:dyDescent="0.75">
      <c r="A65" s="83"/>
      <c r="B65" s="95" t="s">
        <v>44</v>
      </c>
      <c r="C65" s="96"/>
      <c r="D65" s="96"/>
      <c r="E65" s="96"/>
      <c r="F65" s="96"/>
      <c r="G65" s="97">
        <f>G64-G63</f>
        <v>2934509.55</v>
      </c>
    </row>
    <row r="66" spans="1:7" ht="12" customHeight="1" x14ac:dyDescent="0.75">
      <c r="A66" s="83"/>
      <c r="B66" s="84" t="s">
        <v>45</v>
      </c>
      <c r="C66" s="85"/>
      <c r="D66" s="85"/>
      <c r="E66" s="85"/>
      <c r="F66" s="85"/>
      <c r="G66" s="80"/>
    </row>
    <row r="67" spans="1:7" ht="12.75" customHeight="1" thickBot="1" x14ac:dyDescent="0.9">
      <c r="A67" s="83"/>
      <c r="B67" s="98"/>
      <c r="C67" s="85"/>
      <c r="D67" s="85"/>
      <c r="E67" s="85"/>
      <c r="F67" s="85"/>
      <c r="G67" s="80"/>
    </row>
    <row r="68" spans="1:7" ht="12" customHeight="1" x14ac:dyDescent="0.75">
      <c r="A68" s="83"/>
      <c r="B68" s="110" t="s">
        <v>46</v>
      </c>
      <c r="C68" s="111"/>
      <c r="D68" s="111"/>
      <c r="E68" s="111"/>
      <c r="F68" s="112"/>
      <c r="G68" s="80"/>
    </row>
    <row r="69" spans="1:7" ht="12" customHeight="1" x14ac:dyDescent="0.75">
      <c r="A69" s="83"/>
      <c r="B69" s="113" t="s">
        <v>47</v>
      </c>
      <c r="C69" s="82"/>
      <c r="D69" s="82"/>
      <c r="E69" s="82"/>
      <c r="F69" s="114"/>
      <c r="G69" s="80"/>
    </row>
    <row r="70" spans="1:7" ht="12" customHeight="1" x14ac:dyDescent="0.75">
      <c r="A70" s="83"/>
      <c r="B70" s="113" t="s">
        <v>48</v>
      </c>
      <c r="C70" s="82"/>
      <c r="D70" s="82"/>
      <c r="E70" s="82"/>
      <c r="F70" s="114"/>
      <c r="G70" s="80"/>
    </row>
    <row r="71" spans="1:7" ht="12" customHeight="1" x14ac:dyDescent="0.75">
      <c r="A71" s="83"/>
      <c r="B71" s="113" t="s">
        <v>49</v>
      </c>
      <c r="C71" s="82"/>
      <c r="D71" s="82"/>
      <c r="E71" s="82"/>
      <c r="F71" s="114"/>
      <c r="G71" s="80"/>
    </row>
    <row r="72" spans="1:7" ht="12" customHeight="1" x14ac:dyDescent="0.75">
      <c r="A72" s="83"/>
      <c r="B72" s="113" t="s">
        <v>50</v>
      </c>
      <c r="C72" s="82"/>
      <c r="D72" s="82"/>
      <c r="E72" s="82"/>
      <c r="F72" s="114"/>
      <c r="G72" s="80"/>
    </row>
    <row r="73" spans="1:7" ht="12" customHeight="1" x14ac:dyDescent="0.75">
      <c r="A73" s="83"/>
      <c r="B73" s="113" t="s">
        <v>51</v>
      </c>
      <c r="C73" s="82"/>
      <c r="D73" s="82"/>
      <c r="E73" s="82"/>
      <c r="F73" s="114"/>
      <c r="G73" s="80"/>
    </row>
    <row r="74" spans="1:7" ht="12.75" customHeight="1" thickBot="1" x14ac:dyDescent="0.9">
      <c r="A74" s="83"/>
      <c r="B74" s="115" t="s">
        <v>52</v>
      </c>
      <c r="C74" s="116"/>
      <c r="D74" s="116"/>
      <c r="E74" s="116"/>
      <c r="F74" s="117"/>
      <c r="G74" s="80"/>
    </row>
    <row r="75" spans="1:7" ht="12.75" customHeight="1" x14ac:dyDescent="0.75">
      <c r="A75" s="83"/>
      <c r="B75" s="108"/>
      <c r="C75" s="82"/>
      <c r="D75" s="82"/>
      <c r="E75" s="82"/>
      <c r="F75" s="82"/>
      <c r="G75" s="80"/>
    </row>
    <row r="76" spans="1:7" ht="15" customHeight="1" thickBot="1" x14ac:dyDescent="0.9">
      <c r="A76" s="83"/>
      <c r="B76" s="167" t="s">
        <v>53</v>
      </c>
      <c r="C76" s="168"/>
      <c r="D76" s="107"/>
      <c r="E76" s="73"/>
      <c r="F76" s="73"/>
      <c r="G76" s="80"/>
    </row>
    <row r="77" spans="1:7" ht="12" customHeight="1" x14ac:dyDescent="0.75">
      <c r="A77" s="83"/>
      <c r="B77" s="100" t="s">
        <v>38</v>
      </c>
      <c r="C77" s="74" t="s">
        <v>54</v>
      </c>
      <c r="D77" s="101" t="s">
        <v>55</v>
      </c>
      <c r="E77" s="73"/>
      <c r="F77" s="73"/>
      <c r="G77" s="80"/>
    </row>
    <row r="78" spans="1:7" ht="12" customHeight="1" x14ac:dyDescent="0.75">
      <c r="A78" s="83"/>
      <c r="B78" s="102" t="s">
        <v>56</v>
      </c>
      <c r="C78" s="75">
        <f>G26</f>
        <v>1840000</v>
      </c>
      <c r="D78" s="103">
        <f>(C78/C84)</f>
        <v>0.54672566371418463</v>
      </c>
      <c r="E78" s="73"/>
      <c r="F78" s="73"/>
      <c r="G78" s="80"/>
    </row>
    <row r="79" spans="1:7" ht="12" customHeight="1" x14ac:dyDescent="0.75">
      <c r="A79" s="83"/>
      <c r="B79" s="102" t="s">
        <v>57</v>
      </c>
      <c r="C79" s="76">
        <v>0</v>
      </c>
      <c r="D79" s="103">
        <v>0</v>
      </c>
      <c r="E79" s="73"/>
      <c r="F79" s="73"/>
      <c r="G79" s="80"/>
    </row>
    <row r="80" spans="1:7" ht="12" customHeight="1" x14ac:dyDescent="0.75">
      <c r="A80" s="83"/>
      <c r="B80" s="102" t="s">
        <v>58</v>
      </c>
      <c r="C80" s="75">
        <f>G37</f>
        <v>180000</v>
      </c>
      <c r="D80" s="103">
        <f>(C80/C84)</f>
        <v>5.3484032319865885E-2</v>
      </c>
      <c r="E80" s="73"/>
      <c r="F80" s="73"/>
      <c r="G80" s="80"/>
    </row>
    <row r="81" spans="1:7" ht="12" customHeight="1" x14ac:dyDescent="0.75">
      <c r="A81" s="83"/>
      <c r="B81" s="102" t="s">
        <v>30</v>
      </c>
      <c r="C81" s="75">
        <f>G54</f>
        <v>1065229</v>
      </c>
      <c r="D81" s="103">
        <f>(C81/C84)</f>
        <v>0.31651523480032456</v>
      </c>
      <c r="E81" s="73"/>
      <c r="F81" s="73"/>
      <c r="G81" s="80"/>
    </row>
    <row r="82" spans="1:7" ht="12" customHeight="1" x14ac:dyDescent="0.75">
      <c r="A82" s="83"/>
      <c r="B82" s="102" t="s">
        <v>59</v>
      </c>
      <c r="C82" s="77">
        <f>G58</f>
        <v>120000</v>
      </c>
      <c r="D82" s="103">
        <f>(C82/C84)</f>
        <v>3.5656021546577259E-2</v>
      </c>
      <c r="E82" s="79"/>
      <c r="F82" s="79"/>
      <c r="G82" s="80"/>
    </row>
    <row r="83" spans="1:7" ht="12" customHeight="1" x14ac:dyDescent="0.75">
      <c r="A83" s="83"/>
      <c r="B83" s="102" t="s">
        <v>60</v>
      </c>
      <c r="C83" s="77">
        <f>G62</f>
        <v>160261.45000000001</v>
      </c>
      <c r="D83" s="103">
        <f>(C83/C84)</f>
        <v>4.7619047619047616E-2</v>
      </c>
      <c r="E83" s="79"/>
      <c r="F83" s="79"/>
      <c r="G83" s="80"/>
    </row>
    <row r="84" spans="1:7" ht="12.75" customHeight="1" thickBot="1" x14ac:dyDescent="0.9">
      <c r="A84" s="83"/>
      <c r="B84" s="104" t="s">
        <v>61</v>
      </c>
      <c r="C84" s="105">
        <f>SUM(C78:C83)</f>
        <v>3365490.45</v>
      </c>
      <c r="D84" s="106">
        <f>SUM(D78:D83)</f>
        <v>0.99999999999999978</v>
      </c>
      <c r="E84" s="79"/>
      <c r="F84" s="79"/>
      <c r="G84" s="80"/>
    </row>
    <row r="85" spans="1:7" ht="12" customHeight="1" x14ac:dyDescent="0.75">
      <c r="A85" s="83"/>
      <c r="B85" s="98"/>
      <c r="C85" s="85"/>
      <c r="D85" s="85"/>
      <c r="E85" s="85"/>
      <c r="F85" s="85"/>
      <c r="G85" s="80"/>
    </row>
    <row r="86" spans="1:7" ht="12.75" customHeight="1" x14ac:dyDescent="0.75">
      <c r="A86" s="83"/>
      <c r="B86" s="99"/>
      <c r="C86" s="85"/>
      <c r="D86" s="85"/>
      <c r="E86" s="85"/>
      <c r="F86" s="85"/>
      <c r="G86" s="80"/>
    </row>
    <row r="87" spans="1:7" ht="12" customHeight="1" thickBot="1" x14ac:dyDescent="0.9">
      <c r="A87" s="72"/>
      <c r="B87" s="119"/>
      <c r="C87" s="120" t="s">
        <v>107</v>
      </c>
      <c r="D87" s="121"/>
      <c r="E87" s="122"/>
      <c r="F87" s="78"/>
      <c r="G87" s="80"/>
    </row>
    <row r="88" spans="1:7" ht="12" customHeight="1" x14ac:dyDescent="0.75">
      <c r="A88" s="83"/>
      <c r="B88" s="123" t="s">
        <v>104</v>
      </c>
      <c r="C88" s="156">
        <v>4000</v>
      </c>
      <c r="D88" s="156">
        <v>4500</v>
      </c>
      <c r="E88" s="157">
        <v>5000</v>
      </c>
      <c r="F88" s="118"/>
      <c r="G88" s="81"/>
    </row>
    <row r="89" spans="1:7" ht="12.75" customHeight="1" thickBot="1" x14ac:dyDescent="0.9">
      <c r="A89" s="83"/>
      <c r="B89" s="104" t="s">
        <v>105</v>
      </c>
      <c r="C89" s="105">
        <f>(G63/C88)</f>
        <v>841.37261250000006</v>
      </c>
      <c r="D89" s="105">
        <f>(G63/D88)</f>
        <v>747.88676666666674</v>
      </c>
      <c r="E89" s="124">
        <f>(G63/E88)</f>
        <v>673.09809000000007</v>
      </c>
      <c r="F89" s="118"/>
      <c r="G89" s="81"/>
    </row>
    <row r="90" spans="1:7" ht="15.65" customHeight="1" x14ac:dyDescent="0.75">
      <c r="A90" s="83"/>
      <c r="B90" s="109" t="s">
        <v>62</v>
      </c>
      <c r="C90" s="82"/>
      <c r="D90" s="82"/>
      <c r="E90" s="82"/>
      <c r="F90" s="82"/>
      <c r="G90" s="82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 Nogal Chandler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2021-04-12T19:01:35Z</dcterms:modified>
</cp:coreProperties>
</file>