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pap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50" i="1"/>
  <c r="G52" i="1"/>
  <c r="G54" i="1"/>
  <c r="G37" i="1"/>
  <c r="G38" i="1"/>
  <c r="G36" i="1"/>
  <c r="G22" i="1"/>
  <c r="G23" i="1"/>
  <c r="G24" i="1"/>
  <c r="G25" i="1"/>
  <c r="G26" i="1"/>
  <c r="G39" i="1" l="1"/>
  <c r="G62" i="1" s="1"/>
  <c r="G21" i="1"/>
  <c r="G27" i="1" s="1"/>
  <c r="G12" i="1"/>
  <c r="G65" i="1" s="1"/>
  <c r="C85" i="1"/>
  <c r="D82" i="1" s="1"/>
  <c r="G59" i="1"/>
  <c r="G60" i="1" s="1"/>
  <c r="G44" i="1"/>
  <c r="G55" i="1" s="1"/>
  <c r="D79" i="1" l="1"/>
  <c r="D83" i="1"/>
  <c r="D84" i="1"/>
  <c r="D81" i="1"/>
  <c r="D85" i="1" l="1"/>
  <c r="G63" i="1"/>
  <c r="G64" i="1" s="1"/>
  <c r="D90" i="1" s="1"/>
  <c r="G66" i="1" l="1"/>
  <c r="C90" i="1"/>
  <c r="E90" i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<sst xmlns="http://schemas.openxmlformats.org/spreadsheetml/2006/main" count="149" uniqueCount="109">
  <si>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</si>
  <si>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</si>
  <si>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</si>
  <si>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</si>
  <si>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</si>
  <si>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</si>
  <si>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</si>
  <si>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</si>
  <si>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</si>
  <si>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</si>
  <si>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</si>
  <si>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</si>
  <si>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</si>
  <si>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</si>
  <si>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</si>
  <si>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</si>
  <si>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</si>
  <si>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</si>
  <si>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</si>
  <si>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</si>
  <si>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</si>
  <si>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</si>
  <si>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</si>
  <si>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</si>
  <si>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</si>
  <si>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</si>
  <si>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</si>
  <si>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</si>
  <si>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</si>
  <si>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</si>
  <si>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</si>
  <si>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</si>
  <si>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</si>
  <si>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</si>
  <si>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</si>
  <si>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</si>
  <si>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</si>
  <si>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</si>
  <si>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</si>
  <si>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</si>
  <si>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</si>
  <si>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</si>
  <si>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</si>
  <si>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</si>
  <si>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</si>
  <si>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</si>
  <si>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</si>
  <si>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</si>
  <si>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</si>
  <si>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</si>
  <si>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</si>
  <si>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</si>
  <si>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</si>
  <si>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</si>
  <si>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</si>
  <si>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</si>
  <si>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</si>
  <si>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</si>
  <si>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</si>
  <si>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</si>
  <si>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</si>
  <si>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</si>
  <si>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</si>
  <si>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</si>
  <si>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</si>
  <si>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</si>
  <si>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</si>
  <si>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</si>
  <si>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</si>
  <si>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</si>
  <si>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</si>
  <si>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</si>
  <si>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EL CARMEN</t>
  </si>
  <si>
    <t>EL CARMEN-SAN IGNACIO</t>
  </si>
  <si>
    <t>CONSUMO LOCAL</t>
  </si>
  <si>
    <t>noviembre</t>
  </si>
  <si>
    <t>aradura</t>
  </si>
  <si>
    <t>septiembre-octubre</t>
  </si>
  <si>
    <t>septiembre</t>
  </si>
  <si>
    <t>aporca</t>
  </si>
  <si>
    <t>riegos</t>
  </si>
  <si>
    <t>cosecha,ensacado</t>
  </si>
  <si>
    <t>SFT</t>
  </si>
  <si>
    <t>Sencor</t>
  </si>
  <si>
    <t>FUNGICIDA</t>
  </si>
  <si>
    <t>INSECTICIDA</t>
  </si>
  <si>
    <t>temporada</t>
  </si>
  <si>
    <t>manzate 200 80 WP</t>
  </si>
  <si>
    <t>sacos</t>
  </si>
  <si>
    <t>unidad</t>
  </si>
  <si>
    <t>PAPA TEMPRANA</t>
  </si>
  <si>
    <t>SIN ESPECIFICAR</t>
  </si>
  <si>
    <t>nov-diciembre</t>
  </si>
  <si>
    <t>aplicación agroquimicos</t>
  </si>
  <si>
    <t>noviembre. Marzo</t>
  </si>
  <si>
    <t>ENERO -MARZO</t>
  </si>
  <si>
    <t>ENERO-MARZO</t>
  </si>
  <si>
    <t>cruza</t>
  </si>
  <si>
    <t>marzo-abril</t>
  </si>
  <si>
    <t>cruzas</t>
  </si>
  <si>
    <t>cosecha y traslados</t>
  </si>
  <si>
    <t>PRECIO ESPERADO ($/kg)</t>
  </si>
  <si>
    <t>septiembre-nov</t>
  </si>
  <si>
    <t>Muriato Potasio</t>
  </si>
  <si>
    <t>octubre-noviembre</t>
  </si>
  <si>
    <t>Rendimiento (kg/hà)</t>
  </si>
  <si>
    <t>Costo unitario ($/kg) (*)</t>
  </si>
  <si>
    <t>ESCENARIOS COSTO UNITARIO  ($/kg)</t>
  </si>
  <si>
    <t>RENDIMIENTO (kg/Há.)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</si>
</sst>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  <font>
      <b/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3" fontId="2" fillId="2" borderId="6" xfId="0" applyNumberFormat="1" applyFont="1" applyFill="1" applyBorder="1"/>
    <xf numFmtId="0" fontId="19" fillId="0" borderId="56" xfId="0" applyFont="1" applyBorder="1"/>
    <xf numFmtId="0" fontId="21" fillId="0" borderId="56" xfId="1" applyFont="1" applyBorder="1" applyAlignment="1">
      <alignment horizontal="center"/>
    </xf>
    <xf numFmtId="3" fontId="21" fillId="0" borderId="56" xfId="1" applyNumberFormat="1" applyFont="1" applyBorder="1"/>
    <xf numFmtId="3" fontId="21" fillId="0" borderId="56" xfId="0" applyNumberFormat="1" applyFont="1" applyBorder="1"/>
    <xf numFmtId="0" fontId="21" fillId="0" borderId="56" xfId="1" applyFont="1" applyBorder="1" applyAlignment="1">
      <alignment horizontal="left" vertical="center" wrapText="1"/>
    </xf>
    <xf numFmtId="0" fontId="21" fillId="0" borderId="56" xfId="0" applyFont="1" applyFill="1" applyBorder="1"/>
    <xf numFmtId="0" fontId="21" fillId="0" borderId="56" xfId="1" applyFont="1" applyBorder="1" applyAlignment="1">
      <alignment wrapText="1"/>
    </xf>
    <xf numFmtId="0" fontId="21" fillId="0" borderId="56" xfId="1" applyFont="1" applyBorder="1"/>
    <xf numFmtId="3" fontId="4" fillId="2" borderId="57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/>
    <xf numFmtId="0" fontId="4" fillId="2" borderId="56" xfId="0" applyNumberFormat="1" applyFont="1" applyFill="1" applyBorder="1" applyAlignment="1"/>
    <xf numFmtId="49" fontId="4" fillId="2" borderId="57" xfId="0" applyNumberFormat="1" applyFont="1" applyFill="1" applyBorder="1" applyAlignment="1"/>
    <xf numFmtId="49" fontId="22" fillId="2" borderId="56" xfId="0" applyNumberFormat="1" applyFont="1" applyFill="1" applyBorder="1" applyAlignment="1"/>
    <xf numFmtId="49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/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167" fontId="4" fillId="2" borderId="6" xfId="0" applyNumberFormat="1" applyFont="1" applyFill="1" applyBorder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Normal="100" workbookViewId="0">
      <selection activeCell="J32" sqref="J32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90</v>
      </c>
      <c r="D9" s="8"/>
      <c r="E9" s="157" t="s">
        <v>108</v>
      </c>
      <c r="F9" s="158"/>
      <c r="G9" s="130">
        <v>20000</v>
      </c>
    </row>
    <row r="10" spans="1:7" ht="38.25" customHeight="1">
      <c r="A10" s="5"/>
      <c r="B10" s="9" t="s">
        <v>1</v>
      </c>
      <c r="C10" s="10" t="s">
        <v>91</v>
      </c>
      <c r="D10" s="11"/>
      <c r="E10" s="155" t="s">
        <v>2</v>
      </c>
      <c r="F10" s="156"/>
      <c r="G10" s="13" t="s">
        <v>95</v>
      </c>
    </row>
    <row r="11" spans="1:7" ht="18" customHeight="1">
      <c r="A11" s="5"/>
      <c r="B11" s="9" t="s">
        <v>3</v>
      </c>
      <c r="C11" s="13" t="s">
        <v>4</v>
      </c>
      <c r="D11" s="11"/>
      <c r="E11" s="155" t="s">
        <v>101</v>
      </c>
      <c r="F11" s="156"/>
      <c r="G11" s="152">
        <v>230</v>
      </c>
    </row>
    <row r="12" spans="1:7" ht="11.25" customHeight="1">
      <c r="A12" s="5"/>
      <c r="B12" s="9" t="s">
        <v>5</v>
      </c>
      <c r="C12" s="14" t="s">
        <v>71</v>
      </c>
      <c r="D12" s="11"/>
      <c r="E12" s="15" t="s">
        <v>6</v>
      </c>
      <c r="F12" s="16"/>
      <c r="G12" s="17">
        <f>(G9*G11)</f>
        <v>4600000</v>
      </c>
    </row>
    <row r="13" spans="1:7" ht="11.25" customHeight="1">
      <c r="A13" s="5"/>
      <c r="B13" s="9" t="s">
        <v>7</v>
      </c>
      <c r="C13" s="13" t="s">
        <v>72</v>
      </c>
      <c r="D13" s="11"/>
      <c r="E13" s="155" t="s">
        <v>8</v>
      </c>
      <c r="F13" s="156"/>
      <c r="G13" s="13" t="s">
        <v>74</v>
      </c>
    </row>
    <row r="14" spans="1:7" ht="13.5" customHeight="1">
      <c r="A14" s="5"/>
      <c r="B14" s="9" t="s">
        <v>9</v>
      </c>
      <c r="C14" s="13" t="s">
        <v>73</v>
      </c>
      <c r="D14" s="11"/>
      <c r="E14" s="155" t="s">
        <v>10</v>
      </c>
      <c r="F14" s="156"/>
      <c r="G14" s="13" t="s">
        <v>96</v>
      </c>
    </row>
    <row r="15" spans="1:7" ht="25.5" customHeight="1">
      <c r="A15" s="5"/>
      <c r="B15" s="9" t="s">
        <v>11</v>
      </c>
      <c r="C15" s="18">
        <v>44197</v>
      </c>
      <c r="D15" s="11"/>
      <c r="E15" s="159" t="s">
        <v>12</v>
      </c>
      <c r="F15" s="160"/>
      <c r="G15" s="14" t="s">
        <v>13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61" t="s">
        <v>14</v>
      </c>
      <c r="C17" s="162"/>
      <c r="D17" s="162"/>
      <c r="E17" s="162"/>
      <c r="F17" s="162"/>
      <c r="G17" s="162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15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16</v>
      </c>
      <c r="C20" s="31" t="s">
        <v>17</v>
      </c>
      <c r="D20" s="31" t="s">
        <v>18</v>
      </c>
      <c r="E20" s="31" t="s">
        <v>19</v>
      </c>
      <c r="F20" s="31" t="s">
        <v>20</v>
      </c>
      <c r="G20" s="31" t="s">
        <v>21</v>
      </c>
    </row>
    <row r="21" spans="1:7" ht="12.75" customHeight="1">
      <c r="A21" s="24"/>
      <c r="B21" s="135" t="s">
        <v>76</v>
      </c>
      <c r="C21" s="132" t="s">
        <v>22</v>
      </c>
      <c r="D21" s="132">
        <v>1</v>
      </c>
      <c r="E21" s="132" t="s">
        <v>78</v>
      </c>
      <c r="F21" s="133">
        <v>16500</v>
      </c>
      <c r="G21" s="134">
        <f t="shared" ref="G21:G26" si="0">+F21*D21</f>
        <v>16500</v>
      </c>
    </row>
    <row r="22" spans="1:7" ht="15">
      <c r="A22" s="24"/>
      <c r="B22" s="136" t="s">
        <v>97</v>
      </c>
      <c r="C22" s="132" t="s">
        <v>22</v>
      </c>
      <c r="D22" s="132">
        <v>6</v>
      </c>
      <c r="E22" s="132" t="s">
        <v>75</v>
      </c>
      <c r="F22" s="133">
        <v>16500</v>
      </c>
      <c r="G22" s="134">
        <f t="shared" si="0"/>
        <v>99000</v>
      </c>
    </row>
    <row r="23" spans="1:7" ht="12.75" customHeight="1">
      <c r="A23" s="24"/>
      <c r="B23" s="137" t="s">
        <v>79</v>
      </c>
      <c r="C23" s="132" t="s">
        <v>22</v>
      </c>
      <c r="D23" s="132">
        <v>2</v>
      </c>
      <c r="E23" s="132" t="s">
        <v>92</v>
      </c>
      <c r="F23" s="133">
        <v>16500</v>
      </c>
      <c r="G23" s="134">
        <f t="shared" si="0"/>
        <v>33000</v>
      </c>
    </row>
    <row r="24" spans="1:7" ht="12.75" customHeight="1">
      <c r="A24" s="24"/>
      <c r="B24" s="138" t="s">
        <v>80</v>
      </c>
      <c r="C24" s="132" t="s">
        <v>22</v>
      </c>
      <c r="D24" s="132">
        <v>4</v>
      </c>
      <c r="E24" s="132" t="s">
        <v>86</v>
      </c>
      <c r="F24" s="133">
        <v>16500</v>
      </c>
      <c r="G24" s="134">
        <f t="shared" si="0"/>
        <v>66000</v>
      </c>
    </row>
    <row r="25" spans="1:7" ht="12.75" customHeight="1">
      <c r="A25" s="24"/>
      <c r="B25" s="138" t="s">
        <v>93</v>
      </c>
      <c r="C25" s="132" t="s">
        <v>22</v>
      </c>
      <c r="D25" s="132">
        <v>2</v>
      </c>
      <c r="E25" s="132" t="s">
        <v>94</v>
      </c>
      <c r="F25" s="133">
        <v>16500</v>
      </c>
      <c r="G25" s="134">
        <f t="shared" si="0"/>
        <v>33000</v>
      </c>
    </row>
    <row r="26" spans="1:7" ht="12.75" customHeight="1">
      <c r="A26" s="24"/>
      <c r="B26" s="138" t="s">
        <v>81</v>
      </c>
      <c r="C26" s="132" t="s">
        <v>22</v>
      </c>
      <c r="D26" s="132">
        <v>20</v>
      </c>
      <c r="E26" s="132" t="s">
        <v>98</v>
      </c>
      <c r="F26" s="133">
        <v>16500</v>
      </c>
      <c r="G26" s="134">
        <f t="shared" si="0"/>
        <v>330000</v>
      </c>
    </row>
    <row r="27" spans="1:7" ht="12.75" customHeight="1">
      <c r="A27" s="24"/>
      <c r="B27" s="33" t="s">
        <v>23</v>
      </c>
      <c r="C27" s="34"/>
      <c r="D27" s="34"/>
      <c r="E27" s="34"/>
      <c r="F27" s="35"/>
      <c r="G27" s="36">
        <f>SUM(G21:G26)</f>
        <v>577500</v>
      </c>
    </row>
    <row r="28" spans="1:7" ht="12" customHeight="1">
      <c r="A28" s="2"/>
      <c r="B28" s="25"/>
      <c r="C28" s="27"/>
      <c r="D28" s="27"/>
      <c r="E28" s="27"/>
      <c r="F28" s="37"/>
      <c r="G28" s="37"/>
    </row>
    <row r="29" spans="1:7" ht="12" customHeight="1">
      <c r="A29" s="5"/>
      <c r="B29" s="38" t="s">
        <v>24</v>
      </c>
      <c r="C29" s="39"/>
      <c r="D29" s="40"/>
      <c r="E29" s="40"/>
      <c r="F29" s="41"/>
      <c r="G29" s="41"/>
    </row>
    <row r="30" spans="1:7" ht="24" customHeight="1">
      <c r="A30" s="5"/>
      <c r="B30" s="42" t="s">
        <v>16</v>
      </c>
      <c r="C30" s="43" t="s">
        <v>17</v>
      </c>
      <c r="D30" s="43" t="s">
        <v>18</v>
      </c>
      <c r="E30" s="42" t="s">
        <v>19</v>
      </c>
      <c r="F30" s="43" t="s">
        <v>20</v>
      </c>
      <c r="G30" s="42" t="s">
        <v>21</v>
      </c>
    </row>
    <row r="31" spans="1:7" ht="12" customHeight="1">
      <c r="A31" s="5"/>
      <c r="B31" s="44"/>
      <c r="C31" s="45"/>
      <c r="D31" s="45"/>
      <c r="E31" s="45"/>
      <c r="F31" s="44"/>
      <c r="G31" s="44"/>
    </row>
    <row r="32" spans="1:7" ht="12" customHeight="1">
      <c r="A32" s="5"/>
      <c r="B32" s="46" t="s">
        <v>25</v>
      </c>
      <c r="C32" s="47"/>
      <c r="D32" s="47"/>
      <c r="E32" s="47"/>
      <c r="F32" s="48"/>
      <c r="G32" s="48"/>
    </row>
    <row r="33" spans="1:11" ht="12" customHeight="1">
      <c r="A33" s="2"/>
      <c r="B33" s="49"/>
      <c r="C33" s="50"/>
      <c r="D33" s="50"/>
      <c r="E33" s="50"/>
      <c r="F33" s="51"/>
      <c r="G33" s="51"/>
    </row>
    <row r="34" spans="1:11" ht="12" customHeight="1">
      <c r="A34" s="5"/>
      <c r="B34" s="38" t="s">
        <v>26</v>
      </c>
      <c r="C34" s="39"/>
      <c r="D34" s="40"/>
      <c r="E34" s="40"/>
      <c r="F34" s="41"/>
      <c r="G34" s="41"/>
    </row>
    <row r="35" spans="1:11" ht="24" customHeight="1">
      <c r="A35" s="5"/>
      <c r="B35" s="52" t="s">
        <v>16</v>
      </c>
      <c r="C35" s="52" t="s">
        <v>17</v>
      </c>
      <c r="D35" s="52" t="s">
        <v>18</v>
      </c>
      <c r="E35" s="52" t="s">
        <v>19</v>
      </c>
      <c r="F35" s="53" t="s">
        <v>20</v>
      </c>
      <c r="G35" s="52" t="s">
        <v>21</v>
      </c>
    </row>
    <row r="36" spans="1:11" ht="12.75" customHeight="1">
      <c r="A36" s="24"/>
      <c r="B36" s="131" t="s">
        <v>76</v>
      </c>
      <c r="C36" s="132" t="s">
        <v>27</v>
      </c>
      <c r="D36" s="132">
        <v>0.125</v>
      </c>
      <c r="E36" s="132" t="s">
        <v>102</v>
      </c>
      <c r="F36" s="133">
        <v>296000</v>
      </c>
      <c r="G36" s="134">
        <f>+F36*D36</f>
        <v>37000</v>
      </c>
    </row>
    <row r="37" spans="1:11" ht="12.75" customHeight="1">
      <c r="A37" s="24"/>
      <c r="B37" s="131" t="s">
        <v>99</v>
      </c>
      <c r="C37" s="132" t="s">
        <v>27</v>
      </c>
      <c r="D37" s="132">
        <v>0.25</v>
      </c>
      <c r="E37" s="132" t="s">
        <v>77</v>
      </c>
      <c r="F37" s="133">
        <v>268800</v>
      </c>
      <c r="G37" s="134">
        <f t="shared" ref="G37:G38" si="1">+F37*D37</f>
        <v>67200</v>
      </c>
    </row>
    <row r="38" spans="1:11" ht="12.75" customHeight="1">
      <c r="A38" s="24"/>
      <c r="B38" s="131" t="s">
        <v>100</v>
      </c>
      <c r="C38" s="132" t="s">
        <v>27</v>
      </c>
      <c r="D38" s="132">
        <v>1.25</v>
      </c>
      <c r="E38" s="132" t="s">
        <v>98</v>
      </c>
      <c r="F38" s="133">
        <v>160000</v>
      </c>
      <c r="G38" s="134">
        <f t="shared" si="1"/>
        <v>200000</v>
      </c>
    </row>
    <row r="39" spans="1:11" ht="12.75" customHeight="1">
      <c r="A39" s="5"/>
      <c r="B39" s="54" t="s">
        <v>30</v>
      </c>
      <c r="C39" s="55"/>
      <c r="D39" s="55"/>
      <c r="E39" s="55"/>
      <c r="F39" s="56"/>
      <c r="G39" s="57">
        <f>SUM(G36:G38)</f>
        <v>304200</v>
      </c>
    </row>
    <row r="40" spans="1:11" ht="12" customHeight="1">
      <c r="A40" s="2"/>
      <c r="B40" s="49"/>
      <c r="C40" s="50"/>
      <c r="D40" s="50"/>
      <c r="E40" s="50"/>
      <c r="F40" s="51"/>
      <c r="G40" s="51"/>
    </row>
    <row r="41" spans="1:11" ht="12" customHeight="1">
      <c r="A41" s="5"/>
      <c r="B41" s="38" t="s">
        <v>31</v>
      </c>
      <c r="C41" s="39"/>
      <c r="D41" s="40"/>
      <c r="E41" s="40"/>
      <c r="F41" s="41"/>
      <c r="G41" s="41"/>
    </row>
    <row r="42" spans="1:11" ht="24" customHeight="1">
      <c r="A42" s="5"/>
      <c r="B42" s="53" t="s">
        <v>32</v>
      </c>
      <c r="C42" s="53" t="s">
        <v>33</v>
      </c>
      <c r="D42" s="53" t="s">
        <v>34</v>
      </c>
      <c r="E42" s="53" t="s">
        <v>19</v>
      </c>
      <c r="F42" s="53" t="s">
        <v>20</v>
      </c>
      <c r="G42" s="53" t="s">
        <v>21</v>
      </c>
      <c r="K42" s="128"/>
    </row>
    <row r="43" spans="1:11" ht="12.75" customHeight="1">
      <c r="A43" s="24"/>
      <c r="B43" s="58" t="s">
        <v>35</v>
      </c>
      <c r="C43" s="59"/>
      <c r="D43" s="59"/>
      <c r="E43" s="59"/>
      <c r="F43" s="59"/>
      <c r="G43" s="59"/>
      <c r="K43" s="128"/>
    </row>
    <row r="44" spans="1:11" ht="12.75" customHeight="1">
      <c r="A44" s="24"/>
      <c r="B44" s="15" t="s">
        <v>36</v>
      </c>
      <c r="C44" s="60" t="s">
        <v>40</v>
      </c>
      <c r="D44" s="61">
        <v>2000</v>
      </c>
      <c r="E44" s="60" t="s">
        <v>28</v>
      </c>
      <c r="F44" s="62">
        <v>790</v>
      </c>
      <c r="G44" s="62">
        <f>(D44*F44)</f>
        <v>1580000</v>
      </c>
    </row>
    <row r="45" spans="1:11" ht="12.75" customHeight="1">
      <c r="A45" s="24"/>
      <c r="B45" s="63" t="s">
        <v>37</v>
      </c>
      <c r="C45" s="64"/>
      <c r="D45" s="16"/>
      <c r="E45" s="64"/>
      <c r="F45" s="62"/>
      <c r="G45" s="62"/>
    </row>
    <row r="46" spans="1:11" ht="12.75" customHeight="1">
      <c r="A46" s="24"/>
      <c r="B46" s="15" t="s">
        <v>38</v>
      </c>
      <c r="C46" s="60" t="s">
        <v>39</v>
      </c>
      <c r="D46" s="61">
        <v>500</v>
      </c>
      <c r="E46" s="60" t="s">
        <v>28</v>
      </c>
      <c r="F46" s="62">
        <v>476</v>
      </c>
      <c r="G46" s="62">
        <f t="shared" ref="G46:G54" si="2">(D46*F46)</f>
        <v>238000</v>
      </c>
    </row>
    <row r="47" spans="1:11" ht="12.75" customHeight="1">
      <c r="A47" s="24"/>
      <c r="B47" s="15" t="s">
        <v>82</v>
      </c>
      <c r="C47" s="60" t="s">
        <v>40</v>
      </c>
      <c r="D47" s="61">
        <v>200</v>
      </c>
      <c r="E47" s="60" t="s">
        <v>28</v>
      </c>
      <c r="F47" s="62">
        <v>639</v>
      </c>
      <c r="G47" s="62">
        <f t="shared" si="2"/>
        <v>127800</v>
      </c>
    </row>
    <row r="48" spans="1:11" ht="12.75" customHeight="1">
      <c r="A48" s="24"/>
      <c r="B48" s="129" t="s">
        <v>103</v>
      </c>
      <c r="C48" s="60" t="s">
        <v>40</v>
      </c>
      <c r="D48" s="61">
        <v>500</v>
      </c>
      <c r="E48" s="60" t="s">
        <v>104</v>
      </c>
      <c r="F48" s="62">
        <v>488</v>
      </c>
      <c r="G48" s="62">
        <f t="shared" si="2"/>
        <v>244000</v>
      </c>
    </row>
    <row r="49" spans="1:7" ht="12.75" customHeight="1">
      <c r="A49" s="24"/>
      <c r="B49" s="63" t="s">
        <v>41</v>
      </c>
      <c r="C49" s="64"/>
      <c r="D49" s="16"/>
      <c r="E49" s="64"/>
      <c r="F49" s="62"/>
      <c r="G49" s="62"/>
    </row>
    <row r="50" spans="1:7" ht="12.75" customHeight="1">
      <c r="A50" s="24"/>
      <c r="B50" s="15" t="s">
        <v>83</v>
      </c>
      <c r="C50" s="60" t="s">
        <v>42</v>
      </c>
      <c r="D50" s="61">
        <v>4</v>
      </c>
      <c r="E50" s="60" t="s">
        <v>28</v>
      </c>
      <c r="F50" s="62">
        <v>35258</v>
      </c>
      <c r="G50" s="62">
        <f t="shared" si="2"/>
        <v>141032</v>
      </c>
    </row>
    <row r="51" spans="1:7" ht="12.75" customHeight="1">
      <c r="A51" s="24"/>
      <c r="B51" s="63" t="s">
        <v>85</v>
      </c>
      <c r="C51" s="64"/>
      <c r="D51" s="16"/>
      <c r="E51" s="64"/>
      <c r="F51" s="62"/>
      <c r="G51" s="62"/>
    </row>
    <row r="52" spans="1:7" ht="12.75" customHeight="1">
      <c r="A52" s="24"/>
      <c r="B52" s="145" t="s">
        <v>43</v>
      </c>
      <c r="C52" s="141" t="s">
        <v>42</v>
      </c>
      <c r="D52" s="143">
        <v>4</v>
      </c>
      <c r="E52" s="141" t="s">
        <v>28</v>
      </c>
      <c r="F52" s="139">
        <v>11700</v>
      </c>
      <c r="G52" s="62">
        <f t="shared" si="2"/>
        <v>46800</v>
      </c>
    </row>
    <row r="53" spans="1:7" ht="12.75" customHeight="1">
      <c r="A53" s="84"/>
      <c r="B53" s="146" t="s">
        <v>84</v>
      </c>
      <c r="C53" s="142"/>
      <c r="D53" s="144"/>
      <c r="E53" s="142"/>
      <c r="F53" s="140"/>
      <c r="G53" s="62"/>
    </row>
    <row r="54" spans="1:7" ht="12.75" customHeight="1">
      <c r="A54" s="84"/>
      <c r="B54" s="148" t="s">
        <v>87</v>
      </c>
      <c r="C54" s="142" t="s">
        <v>40</v>
      </c>
      <c r="D54" s="144">
        <v>4</v>
      </c>
      <c r="E54" s="142" t="s">
        <v>86</v>
      </c>
      <c r="F54" s="140">
        <v>3772</v>
      </c>
      <c r="G54" s="62">
        <f t="shared" si="2"/>
        <v>15088</v>
      </c>
    </row>
    <row r="55" spans="1:7" ht="13.5" customHeight="1">
      <c r="A55" s="5"/>
      <c r="B55" s="147" t="s">
        <v>44</v>
      </c>
      <c r="C55" s="149"/>
      <c r="D55" s="149"/>
      <c r="E55" s="149"/>
      <c r="F55" s="150"/>
      <c r="G55" s="151">
        <f>SUM(G44:G54)</f>
        <v>2392720</v>
      </c>
    </row>
    <row r="56" spans="1:7" ht="12" customHeight="1">
      <c r="A56" s="2"/>
      <c r="B56" s="49"/>
      <c r="C56" s="50"/>
      <c r="D56" s="50"/>
      <c r="E56" s="65"/>
      <c r="F56" s="51"/>
      <c r="G56" s="51"/>
    </row>
    <row r="57" spans="1:7" ht="12" customHeight="1">
      <c r="A57" s="5"/>
      <c r="B57" s="38" t="s">
        <v>45</v>
      </c>
      <c r="C57" s="39"/>
      <c r="D57" s="40"/>
      <c r="E57" s="40"/>
      <c r="F57" s="41"/>
      <c r="G57" s="41"/>
    </row>
    <row r="58" spans="1:7" ht="24" customHeight="1">
      <c r="A58" s="5"/>
      <c r="B58" s="52" t="s">
        <v>46</v>
      </c>
      <c r="C58" s="53" t="s">
        <v>33</v>
      </c>
      <c r="D58" s="53" t="s">
        <v>34</v>
      </c>
      <c r="E58" s="52" t="s">
        <v>19</v>
      </c>
      <c r="F58" s="53" t="s">
        <v>20</v>
      </c>
      <c r="G58" s="52" t="s">
        <v>21</v>
      </c>
    </row>
    <row r="59" spans="1:7" ht="12.75" customHeight="1">
      <c r="A59" s="24"/>
      <c r="B59" s="12" t="s">
        <v>88</v>
      </c>
      <c r="C59" s="60" t="s">
        <v>89</v>
      </c>
      <c r="D59" s="62">
        <v>800</v>
      </c>
      <c r="E59" s="32" t="s">
        <v>29</v>
      </c>
      <c r="F59" s="66">
        <v>160</v>
      </c>
      <c r="G59" s="62">
        <f>(D59*F59)</f>
        <v>128000</v>
      </c>
    </row>
    <row r="60" spans="1:7" ht="13.5" customHeight="1">
      <c r="A60" s="5"/>
      <c r="B60" s="67" t="s">
        <v>47</v>
      </c>
      <c r="C60" s="68"/>
      <c r="D60" s="68"/>
      <c r="E60" s="68"/>
      <c r="F60" s="69"/>
      <c r="G60" s="70">
        <f>SUM(G59)</f>
        <v>128000</v>
      </c>
    </row>
    <row r="61" spans="1:7" ht="12" customHeight="1">
      <c r="A61" s="2"/>
      <c r="B61" s="87"/>
      <c r="C61" s="87"/>
      <c r="D61" s="87"/>
      <c r="E61" s="87"/>
      <c r="F61" s="88"/>
      <c r="G61" s="88"/>
    </row>
    <row r="62" spans="1:7" ht="12" customHeight="1">
      <c r="A62" s="84"/>
      <c r="B62" s="89" t="s">
        <v>48</v>
      </c>
      <c r="C62" s="90"/>
      <c r="D62" s="90"/>
      <c r="E62" s="90"/>
      <c r="F62" s="90"/>
      <c r="G62" s="91">
        <f>G27+G39+G55+G60</f>
        <v>3402420</v>
      </c>
    </row>
    <row r="63" spans="1:7" ht="12" customHeight="1">
      <c r="A63" s="84"/>
      <c r="B63" s="92" t="s">
        <v>49</v>
      </c>
      <c r="C63" s="72"/>
      <c r="D63" s="72"/>
      <c r="E63" s="72"/>
      <c r="F63" s="72"/>
      <c r="G63" s="93">
        <f>G62*0.05</f>
        <v>170121</v>
      </c>
    </row>
    <row r="64" spans="1:7" ht="12" customHeight="1">
      <c r="A64" s="84"/>
      <c r="B64" s="94" t="s">
        <v>50</v>
      </c>
      <c r="C64" s="71"/>
      <c r="D64" s="71"/>
      <c r="E64" s="71"/>
      <c r="F64" s="71"/>
      <c r="G64" s="95">
        <f>G63+G62</f>
        <v>3572541</v>
      </c>
    </row>
    <row r="65" spans="1:7" ht="12" customHeight="1">
      <c r="A65" s="84"/>
      <c r="B65" s="92" t="s">
        <v>51</v>
      </c>
      <c r="C65" s="72"/>
      <c r="D65" s="72"/>
      <c r="E65" s="72"/>
      <c r="F65" s="72"/>
      <c r="G65" s="93">
        <f>G12</f>
        <v>4600000</v>
      </c>
    </row>
    <row r="66" spans="1:7" ht="12" customHeight="1">
      <c r="A66" s="84"/>
      <c r="B66" s="96" t="s">
        <v>52</v>
      </c>
      <c r="C66" s="97"/>
      <c r="D66" s="97"/>
      <c r="E66" s="97"/>
      <c r="F66" s="97"/>
      <c r="G66" s="98">
        <f>G65-G64</f>
        <v>1027459</v>
      </c>
    </row>
    <row r="67" spans="1:7" ht="12" customHeight="1">
      <c r="A67" s="84"/>
      <c r="B67" s="85" t="s">
        <v>53</v>
      </c>
      <c r="C67" s="86"/>
      <c r="D67" s="86"/>
      <c r="E67" s="86"/>
      <c r="F67" s="86"/>
      <c r="G67" s="81"/>
    </row>
    <row r="68" spans="1:7" ht="12.75" customHeight="1" thickBot="1">
      <c r="A68" s="84"/>
      <c r="B68" s="99"/>
      <c r="C68" s="86"/>
      <c r="D68" s="86"/>
      <c r="E68" s="86"/>
      <c r="F68" s="86"/>
      <c r="G68" s="81"/>
    </row>
    <row r="69" spans="1:7" ht="12" customHeight="1">
      <c r="A69" s="84"/>
      <c r="B69" s="111" t="s">
        <v>54</v>
      </c>
      <c r="C69" s="112"/>
      <c r="D69" s="112"/>
      <c r="E69" s="112"/>
      <c r="F69" s="113"/>
      <c r="G69" s="81"/>
    </row>
    <row r="70" spans="1:7" ht="12" customHeight="1">
      <c r="A70" s="84"/>
      <c r="B70" s="114" t="s">
        <v>55</v>
      </c>
      <c r="C70" s="83"/>
      <c r="D70" s="83"/>
      <c r="E70" s="83"/>
      <c r="F70" s="115"/>
      <c r="G70" s="81"/>
    </row>
    <row r="71" spans="1:7" ht="12" customHeight="1">
      <c r="A71" s="84"/>
      <c r="B71" s="114" t="s">
        <v>56</v>
      </c>
      <c r="C71" s="83"/>
      <c r="D71" s="83"/>
      <c r="E71" s="83"/>
      <c r="F71" s="115"/>
      <c r="G71" s="81"/>
    </row>
    <row r="72" spans="1:7" ht="12" customHeight="1">
      <c r="A72" s="84"/>
      <c r="B72" s="114" t="s">
        <v>57</v>
      </c>
      <c r="C72" s="83"/>
      <c r="D72" s="83"/>
      <c r="E72" s="83"/>
      <c r="F72" s="115"/>
      <c r="G72" s="81"/>
    </row>
    <row r="73" spans="1:7" ht="12" customHeight="1">
      <c r="A73" s="84"/>
      <c r="B73" s="114" t="s">
        <v>58</v>
      </c>
      <c r="C73" s="83"/>
      <c r="D73" s="83"/>
      <c r="E73" s="83"/>
      <c r="F73" s="115"/>
      <c r="G73" s="81"/>
    </row>
    <row r="74" spans="1:7" ht="12" customHeight="1">
      <c r="A74" s="84"/>
      <c r="B74" s="114" t="s">
        <v>59</v>
      </c>
      <c r="C74" s="83"/>
      <c r="D74" s="83"/>
      <c r="E74" s="83"/>
      <c r="F74" s="115"/>
      <c r="G74" s="81"/>
    </row>
    <row r="75" spans="1:7" ht="12.75" customHeight="1" thickBot="1">
      <c r="A75" s="84"/>
      <c r="B75" s="116" t="s">
        <v>60</v>
      </c>
      <c r="C75" s="117"/>
      <c r="D75" s="117"/>
      <c r="E75" s="117"/>
      <c r="F75" s="118"/>
      <c r="G75" s="81"/>
    </row>
    <row r="76" spans="1:7" ht="12.75" customHeight="1">
      <c r="A76" s="84"/>
      <c r="B76" s="109"/>
      <c r="C76" s="83"/>
      <c r="D76" s="83"/>
      <c r="E76" s="83"/>
      <c r="F76" s="83"/>
      <c r="G76" s="81"/>
    </row>
    <row r="77" spans="1:7" ht="15" customHeight="1" thickBot="1">
      <c r="A77" s="84"/>
      <c r="B77" s="153" t="s">
        <v>61</v>
      </c>
      <c r="C77" s="154"/>
      <c r="D77" s="108"/>
      <c r="E77" s="74"/>
      <c r="F77" s="74"/>
      <c r="G77" s="81"/>
    </row>
    <row r="78" spans="1:7" ht="12" customHeight="1">
      <c r="A78" s="84"/>
      <c r="B78" s="101" t="s">
        <v>46</v>
      </c>
      <c r="C78" s="75" t="s">
        <v>62</v>
      </c>
      <c r="D78" s="102" t="s">
        <v>63</v>
      </c>
      <c r="E78" s="74"/>
      <c r="F78" s="74"/>
      <c r="G78" s="81"/>
    </row>
    <row r="79" spans="1:7" ht="12" customHeight="1">
      <c r="A79" s="84"/>
      <c r="B79" s="103" t="s">
        <v>64</v>
      </c>
      <c r="C79" s="76">
        <v>577500</v>
      </c>
      <c r="D79" s="104">
        <f>(C79/C85)</f>
        <v>0.1616496493672151</v>
      </c>
      <c r="E79" s="74"/>
      <c r="F79" s="74"/>
      <c r="G79" s="81"/>
    </row>
    <row r="80" spans="1:7" ht="12" customHeight="1">
      <c r="A80" s="84"/>
      <c r="B80" s="103" t="s">
        <v>65</v>
      </c>
      <c r="C80" s="77">
        <v>0</v>
      </c>
      <c r="D80" s="104">
        <v>0</v>
      </c>
      <c r="E80" s="74"/>
      <c r="F80" s="74"/>
      <c r="G80" s="81"/>
    </row>
    <row r="81" spans="1:7" ht="12" customHeight="1">
      <c r="A81" s="84"/>
      <c r="B81" s="103" t="s">
        <v>66</v>
      </c>
      <c r="C81" s="76">
        <v>304200</v>
      </c>
      <c r="D81" s="104">
        <f>(C81/C85)</f>
        <v>8.5149477640704477E-2</v>
      </c>
      <c r="E81" s="74"/>
      <c r="F81" s="74"/>
      <c r="G81" s="81"/>
    </row>
    <row r="82" spans="1:7" ht="12" customHeight="1">
      <c r="A82" s="84"/>
      <c r="B82" s="103" t="s">
        <v>32</v>
      </c>
      <c r="C82" s="76">
        <v>2392720</v>
      </c>
      <c r="D82" s="104">
        <f>(C82/C85)</f>
        <v>0.66975298534012628</v>
      </c>
      <c r="E82" s="74"/>
      <c r="F82" s="74"/>
      <c r="G82" s="81"/>
    </row>
    <row r="83" spans="1:7" ht="12" customHeight="1">
      <c r="A83" s="84"/>
      <c r="B83" s="103" t="s">
        <v>67</v>
      </c>
      <c r="C83" s="78">
        <v>128000</v>
      </c>
      <c r="D83" s="104">
        <f>(C83/C85)</f>
        <v>3.5828840032906553E-2</v>
      </c>
      <c r="E83" s="80"/>
      <c r="F83" s="80"/>
      <c r="G83" s="81"/>
    </row>
    <row r="84" spans="1:7" ht="12" customHeight="1">
      <c r="A84" s="84"/>
      <c r="B84" s="103" t="s">
        <v>68</v>
      </c>
      <c r="C84" s="78">
        <v>170121</v>
      </c>
      <c r="D84" s="104">
        <f>(C84/C85)</f>
        <v>4.7619047619047616E-2</v>
      </c>
      <c r="E84" s="80"/>
      <c r="F84" s="80"/>
      <c r="G84" s="81"/>
    </row>
    <row r="85" spans="1:7" ht="12.75" customHeight="1" thickBot="1">
      <c r="A85" s="84"/>
      <c r="B85" s="105" t="s">
        <v>69</v>
      </c>
      <c r="C85" s="106">
        <f>SUM(C79:C84)</f>
        <v>3572541</v>
      </c>
      <c r="D85" s="107">
        <f>SUM(D79:D84)</f>
        <v>1</v>
      </c>
      <c r="E85" s="80"/>
      <c r="F85" s="80"/>
      <c r="G85" s="81"/>
    </row>
    <row r="86" spans="1:7" ht="12" customHeight="1">
      <c r="A86" s="84"/>
      <c r="B86" s="99"/>
      <c r="C86" s="86"/>
      <c r="D86" s="86"/>
      <c r="E86" s="86"/>
      <c r="F86" s="86"/>
      <c r="G86" s="81"/>
    </row>
    <row r="87" spans="1:7" ht="12.75" customHeight="1">
      <c r="A87" s="84"/>
      <c r="B87" s="100"/>
      <c r="C87" s="86"/>
      <c r="D87" s="86"/>
      <c r="E87" s="86"/>
      <c r="F87" s="86"/>
      <c r="G87" s="81"/>
    </row>
    <row r="88" spans="1:7" ht="12" customHeight="1" thickBot="1">
      <c r="A88" s="73"/>
      <c r="B88" s="120"/>
      <c r="C88" s="121" t="s">
        <v>107</v>
      </c>
      <c r="D88" s="122"/>
      <c r="E88" s="123"/>
      <c r="F88" s="79"/>
      <c r="G88" s="81"/>
    </row>
    <row r="89" spans="1:7" ht="12" customHeight="1">
      <c r="A89" s="84"/>
      <c r="B89" s="124" t="s">
        <v>105</v>
      </c>
      <c r="C89" s="125">
        <v>18000</v>
      </c>
      <c r="D89" s="125">
        <v>20000</v>
      </c>
      <c r="E89" s="126">
        <v>22000</v>
      </c>
      <c r="F89" s="119"/>
      <c r="G89" s="82"/>
    </row>
    <row r="90" spans="1:7" ht="12.75" customHeight="1" thickBot="1">
      <c r="A90" s="84"/>
      <c r="B90" s="105" t="s">
        <v>106</v>
      </c>
      <c r="C90" s="106">
        <f>(G64/C89)</f>
        <v>198.47450000000001</v>
      </c>
      <c r="D90" s="106">
        <f>(G64/D89)</f>
        <v>178.62705</v>
      </c>
      <c r="E90" s="127">
        <f>(G64/E89)</f>
        <v>162.38822727272728</v>
      </c>
      <c r="F90" s="119"/>
      <c r="G90" s="82"/>
    </row>
    <row r="91" spans="1:7" ht="15.4" customHeight="1">
      <c r="A91" s="84"/>
      <c r="B91" s="110" t="s">
        <v>70</v>
      </c>
      <c r="C91" s="83"/>
      <c r="D91" s="83"/>
      <c r="E91" s="83"/>
      <c r="F91" s="83"/>
      <c r="G91" s="83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2021-03-19T18:15:41Z</dcterms:modified>
</cp:coreProperties>
</file>