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 tabRatio="500"/>
  </bookViews>
  <sheets>
    <sheet name="POROTO GRANADO" sheetId="1" r:id="rId1"/>
  </sheets>
  <definedNames>
    <definedName name="_xlnm.Print_Area" localSheetId="0">'POROTO GRANADO'!$A$1:$G$97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9" i="1" l="1"/>
  <c r="G60" i="1"/>
  <c r="G58" i="1"/>
  <c r="G57" i="1"/>
  <c r="G55" i="1"/>
  <c r="G53" i="1"/>
  <c r="G51" i="1"/>
  <c r="G50" i="1"/>
  <c r="G44" i="1"/>
  <c r="G43" i="1"/>
  <c r="G42" i="1"/>
  <c r="G36" i="1"/>
  <c r="G35" i="1"/>
  <c r="G34" i="1"/>
  <c r="G33" i="1"/>
  <c r="G28" i="1"/>
  <c r="G27" i="1"/>
  <c r="G26" i="1"/>
  <c r="G25" i="1"/>
  <c r="G24" i="1"/>
  <c r="G23" i="1"/>
  <c r="G22" i="1"/>
  <c r="G21" i="1"/>
  <c r="G12" i="1"/>
  <c r="G71" i="1" s="1"/>
  <c r="G61" i="1" l="1"/>
  <c r="C88" i="1" s="1"/>
  <c r="G29" i="1"/>
  <c r="C85" i="1" s="1"/>
  <c r="G38" i="1"/>
  <c r="C86" i="1" s="1"/>
  <c r="G45" i="1"/>
  <c r="C87" i="1" s="1"/>
  <c r="G68" i="1" l="1"/>
  <c r="G69" i="1" s="1"/>
  <c r="G70" i="1" s="1"/>
  <c r="C90" i="1" l="1"/>
  <c r="C91" i="1" s="1"/>
  <c r="E96" i="1"/>
  <c r="D96" i="1"/>
  <c r="C96" i="1"/>
  <c r="G72" i="1"/>
  <c r="D89" i="1" l="1"/>
  <c r="D88" i="1"/>
  <c r="D86" i="1"/>
  <c r="D87" i="1"/>
  <c r="D85" i="1"/>
  <c r="D90" i="1"/>
  <c r="D91" i="1" l="1"/>
</calcChain>
</file>

<file path=xl/sharedStrings.xml><?xml version="1.0" encoding="utf-8"?>
<sst xmlns="http://schemas.openxmlformats.org/spreadsheetml/2006/main" count="162" uniqueCount="105">
  <si>
    <t>RUBRO O CULTIVO</t>
  </si>
  <si>
    <t>POROTO GRANADO</t>
  </si>
  <si>
    <t>RENDIMIENTO (KG/Há.)</t>
  </si>
  <si>
    <t>VARIEDAD</t>
  </si>
  <si>
    <t>Ruby</t>
  </si>
  <si>
    <t>FECHA ESTIMADA  PRECIO VENTA</t>
  </si>
  <si>
    <t>NIVEL TECNOLÓGICO</t>
  </si>
  <si>
    <t>MEDIO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</si>
  <si>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</si>
  <si>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</si>
  <si>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</si>
  <si>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</si>
  <si>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</si>
  <si>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</si>
  <si>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 y Regional</t>
  </si>
  <si>
    <t>COMUNA/LOCALIDAD</t>
  </si>
  <si>
    <t>TODAS</t>
  </si>
  <si>
    <t>FECHA DE COSECHA</t>
  </si>
  <si>
    <t>Febrero</t>
  </si>
  <si>
    <t>FECHA PRECIO INSUMOS</t>
  </si>
  <si>
    <t>CONTINGENCIA</t>
  </si>
  <si>
    <t>HELADAS-SEQUÍA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</si>
  <si>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</si>
  <si>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</si>
  <si>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</si>
  <si>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</si>
  <si>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</si>
  <si>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</si>
  <si>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</si>
  <si>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</si>
  <si>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</si>
  <si>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</si>
  <si>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</si>
  <si>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Riego</t>
  </si>
  <si>
    <t>Noviembre- Enero</t>
  </si>
  <si>
    <t>Siembra manual</t>
  </si>
  <si>
    <t>Noviembre</t>
  </si>
  <si>
    <t>Aplicación fertilizante</t>
  </si>
  <si>
    <t>Diciembre</t>
  </si>
  <si>
    <t>Surqueadura</t>
  </si>
  <si>
    <t>Aporca</t>
  </si>
  <si>
    <t>Enero</t>
  </si>
  <si>
    <t>Cosecha</t>
  </si>
  <si>
    <t>Subtotal Jornadas Hombre</t>
  </si>
  <si>
    <t>JORNADAS ANIMAL</t>
  </si>
  <si>
    <t>JA</t>
  </si>
  <si>
    <t>Surquedura</t>
  </si>
  <si>
    <t>Subtotal Jornadas Animal</t>
  </si>
  <si>
    <t>MAQUINARIA</t>
  </si>
  <si>
    <t>Aradura</t>
  </si>
  <si>
    <t>Agosto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</si>
  <si>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</si>
  <si>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</si>
  <si>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</si>
  <si>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</si>
  <si>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</si>
  <si>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</si>
  <si>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</si>
  <si>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</si>
  <si>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</si>
  <si>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</si>
  <si>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Basagram</t>
  </si>
  <si>
    <t>FUNGICIDA</t>
  </si>
  <si>
    <t xml:space="preserve">Anagran plus </t>
  </si>
  <si>
    <t>Kg</t>
  </si>
  <si>
    <t xml:space="preserve">SEMILLA </t>
  </si>
  <si>
    <t>Poroto</t>
  </si>
  <si>
    <t>FERTILIZANTE</t>
  </si>
  <si>
    <t>Super Fosfato Triple</t>
  </si>
  <si>
    <t xml:space="preserve">Octubre </t>
  </si>
  <si>
    <t>Salitre potasico</t>
  </si>
  <si>
    <t>OTROS</t>
  </si>
  <si>
    <t>Sacos</t>
  </si>
  <si>
    <t xml:space="preserve">Un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</si>
  <si>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</si>
  <si>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</si>
  <si>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</si>
  <si>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</si>
  <si>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</si>
  <si>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</si>
  <si>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</si>
  <si>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</si>
  <si>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</si>
  <si>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</si>
  <si>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</si>
  <si>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</si>
  <si>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</si>
  <si>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</si>
  <si>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</si>
  <si>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</si>
  <si>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</si>
  <si>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</si>
  <si>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</si>
  <si>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</si>
  <si>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</si>
  <si>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</si>
  <si>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</si>
  <si>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</si>
  <si>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</si>
  <si>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</si>
  <si>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</si>
  <si>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</si>
  <si>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PRECIO ESPERADO ($/kg)</t>
  </si>
  <si>
    <t>ESCENARIOS COSTO UNITARIO  ($/kg)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</si>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</sst>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 &quot;#,##0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2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Helvetica Neue"/>
      <family val="2"/>
      <charset val="1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9"/>
      <name val="Helvetica Neue"/>
      <family val="2"/>
      <charset val="1"/>
    </font>
    <font>
      <b/>
      <sz val="9"/>
      <name val="Helvetica Neue"/>
      <family val="2"/>
      <charset val="1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i/>
      <sz val="9"/>
      <color theme="0"/>
      <name val="Calibri"/>
      <family val="2"/>
      <charset val="1"/>
    </font>
    <font>
      <b/>
      <sz val="9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Arial Narrow"/>
      <family val="2"/>
      <charset val="1"/>
    </font>
    <font>
      <b/>
      <sz val="7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0" fillId="0" borderId="0" xfId="0" applyFont="1" applyBorder="1" applyAlignment="1" applyProtection="1"/>
    <xf numFmtId="49" fontId="11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6" fillId="5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3" fontId="18" fillId="3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vertical="center"/>
    </xf>
    <xf numFmtId="49" fontId="19" fillId="3" borderId="0" xfId="0" applyNumberFormat="1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3" fontId="19" fillId="3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 applyProtection="1">
      <alignment vertical="center"/>
    </xf>
    <xf numFmtId="3" fontId="14" fillId="2" borderId="0" xfId="0" applyNumberFormat="1" applyFont="1" applyFill="1" applyBorder="1" applyAlignment="1" applyProtection="1"/>
    <xf numFmtId="49" fontId="16" fillId="3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 vertical="center"/>
    </xf>
    <xf numFmtId="17" fontId="4" fillId="0" borderId="1" xfId="0" applyNumberFormat="1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</xf>
    <xf numFmtId="17" fontId="4" fillId="2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49" fontId="6" fillId="2" borderId="1" xfId="0" applyNumberFormat="1" applyFont="1" applyFill="1" applyBorder="1" applyAlignment="1" applyProtection="1"/>
    <xf numFmtId="0" fontId="6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 vertical="center" wrapText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49" fontId="16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right" vertical="center"/>
    </xf>
    <xf numFmtId="0" fontId="9" fillId="0" borderId="1" xfId="0" applyFont="1" applyBorder="1" applyProtection="1"/>
    <xf numFmtId="164" fontId="4" fillId="0" borderId="1" xfId="0" applyNumberFormat="1" applyFont="1" applyBorder="1" applyAlignment="1" applyProtection="1">
      <alignment horizontal="center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49" fontId="16" fillId="5" borderId="2" xfId="0" applyNumberFormat="1" applyFont="1" applyFill="1" applyBorder="1" applyAlignment="1" applyProtection="1">
      <alignment vertical="center"/>
    </xf>
    <xf numFmtId="0" fontId="16" fillId="5" borderId="3" xfId="0" applyFont="1" applyFill="1" applyBorder="1" applyAlignment="1" applyProtection="1">
      <alignment vertical="center"/>
    </xf>
    <xf numFmtId="165" fontId="16" fillId="5" borderId="4" xfId="0" applyNumberFormat="1" applyFont="1" applyFill="1" applyBorder="1" applyAlignment="1" applyProtection="1">
      <alignment vertical="center"/>
    </xf>
    <xf numFmtId="49" fontId="16" fillId="3" borderId="5" xfId="0" applyNumberFormat="1" applyFont="1" applyFill="1" applyBorder="1" applyAlignment="1" applyProtection="1">
      <alignment vertical="center"/>
    </xf>
    <xf numFmtId="165" fontId="16" fillId="3" borderId="6" xfId="0" applyNumberFormat="1" applyFont="1" applyFill="1" applyBorder="1" applyAlignment="1" applyProtection="1">
      <alignment vertical="center"/>
    </xf>
    <xf numFmtId="49" fontId="16" fillId="5" borderId="5" xfId="0" applyNumberFormat="1" applyFont="1" applyFill="1" applyBorder="1" applyAlignment="1" applyProtection="1">
      <alignment vertical="center"/>
    </xf>
    <xf numFmtId="165" fontId="16" fillId="5" borderId="6" xfId="0" applyNumberFormat="1" applyFont="1" applyFill="1" applyBorder="1" applyAlignment="1" applyProtection="1">
      <alignment vertical="center"/>
    </xf>
    <xf numFmtId="49" fontId="16" fillId="5" borderId="7" xfId="0" applyNumberFormat="1" applyFont="1" applyFill="1" applyBorder="1" applyAlignment="1" applyProtection="1">
      <alignment vertical="center"/>
    </xf>
    <xf numFmtId="0" fontId="20" fillId="5" borderId="8" xfId="0" applyFont="1" applyFill="1" applyBorder="1" applyAlignment="1" applyProtection="1">
      <alignment vertical="center"/>
    </xf>
    <xf numFmtId="165" fontId="16" fillId="5" borderId="9" xfId="0" applyNumberFormat="1" applyFont="1" applyFill="1" applyBorder="1" applyAlignment="1" applyProtection="1">
      <alignment vertical="center"/>
    </xf>
    <xf numFmtId="49" fontId="14" fillId="2" borderId="2" xfId="0" applyNumberFormat="1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/>
    <xf numFmtId="165" fontId="3" fillId="2" borderId="4" xfId="0" applyNumberFormat="1" applyFont="1" applyFill="1" applyBorder="1" applyAlignment="1" applyProtection="1">
      <alignment vertical="center"/>
    </xf>
    <xf numFmtId="49" fontId="14" fillId="2" borderId="5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/>
    <xf numFmtId="165" fontId="3" fillId="2" borderId="9" xfId="0" applyNumberFormat="1" applyFont="1" applyFill="1" applyBorder="1" applyAlignment="1" applyProtection="1">
      <alignment vertical="center"/>
    </xf>
    <xf numFmtId="0" fontId="14" fillId="6" borderId="1" xfId="0" applyFont="1" applyFill="1" applyBorder="1" applyAlignment="1" applyProtection="1"/>
    <xf numFmtId="49" fontId="10" fillId="4" borderId="1" xfId="0" applyNumberFormat="1" applyFont="1" applyFill="1" applyBorder="1" applyAlignment="1" applyProtection="1">
      <alignment vertical="center"/>
    </xf>
    <xf numFmtId="49" fontId="14" fillId="4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6" fontId="14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>
      <alignment vertical="center"/>
    </xf>
    <xf numFmtId="167" fontId="10" fillId="2" borderId="1" xfId="0" applyNumberFormat="1" applyFont="1" applyFill="1" applyBorder="1" applyAlignment="1" applyProtection="1">
      <alignment vertical="center"/>
    </xf>
    <xf numFmtId="167" fontId="10" fillId="4" borderId="1" xfId="0" applyNumberFormat="1" applyFont="1" applyFill="1" applyBorder="1" applyAlignment="1" applyProtection="1">
      <alignment vertical="center"/>
    </xf>
    <xf numFmtId="166" fontId="10" fillId="4" borderId="1" xfId="0" applyNumberFormat="1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vertical="center"/>
    </xf>
    <xf numFmtId="49" fontId="20" fillId="6" borderId="1" xfId="0" applyNumberFormat="1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49" fontId="15" fillId="3" borderId="0" xfId="0" applyNumberFormat="1" applyFont="1" applyFill="1" applyBorder="1" applyAlignment="1" applyProtection="1">
      <alignment horizontal="center" vertical="center"/>
    </xf>
    <xf numFmtId="49" fontId="20" fillId="6" borderId="1" xfId="0" applyNumberFormat="1" applyFont="1" applyFill="1" applyBorder="1" applyAlignment="1" applyProtection="1">
      <alignment vertical="center"/>
    </xf>
    <xf numFmtId="49" fontId="17" fillId="3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FFC000"/>
      <color rgb="FF33B7B1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580680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5" y="190500"/>
          <a:ext cx="5734050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97"/>
  <sheetViews>
    <sheetView tabSelected="1" zoomScaleNormal="100" workbookViewId="0">
      <selection activeCell="I10" sqref="I10"/>
    </sheetView>
  </sheetViews>
  <sheetFormatPr baseColWidth="10" defaultColWidth="10.85546875" defaultRowHeight="1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7109375" style="1" customWidth="1"/>
    <col min="8" max="237" width="10.85546875" style="1"/>
    <col min="238" max="16384" width="10.85546875" style="11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39" t="s">
        <v>0</v>
      </c>
      <c r="C9" s="40" t="s">
        <v>1</v>
      </c>
      <c r="D9" s="12"/>
      <c r="E9" s="112" t="s">
        <v>2</v>
      </c>
      <c r="F9" s="112"/>
      <c r="G9" s="44">
        <v>3500</v>
      </c>
    </row>
    <row r="10" spans="1:7">
      <c r="A10" s="10"/>
      <c r="B10" s="41" t="s">
        <v>3</v>
      </c>
      <c r="C10" s="42" t="s">
        <v>4</v>
      </c>
      <c r="D10" s="13"/>
      <c r="E10" s="113" t="s">
        <v>5</v>
      </c>
      <c r="F10" s="113"/>
      <c r="G10" s="45">
        <v>44228</v>
      </c>
    </row>
    <row r="11" spans="1:7" ht="18" customHeight="1">
      <c r="A11" s="10"/>
      <c r="B11" s="41" t="s">
        <v>6</v>
      </c>
      <c r="C11" s="42" t="s">
        <v>7</v>
      </c>
      <c r="D11" s="13"/>
      <c r="E11" s="113" t="s">
        <v>102</v>
      </c>
      <c r="F11" s="113"/>
      <c r="G11" s="46">
        <v>1000</v>
      </c>
    </row>
    <row r="12" spans="1:7" ht="11.25" customHeight="1">
      <c r="A12" s="10"/>
      <c r="B12" s="41" t="s">
        <v>8</v>
      </c>
      <c r="C12" s="42" t="s">
        <v>9</v>
      </c>
      <c r="D12" s="13"/>
      <c r="E12" s="47" t="s">
        <v>10</v>
      </c>
      <c r="F12" s="48"/>
      <c r="G12" s="46">
        <f>G9*G11</f>
        <v>3500000</v>
      </c>
    </row>
    <row r="13" spans="1:7" ht="24" customHeight="1">
      <c r="A13" s="10"/>
      <c r="B13" s="41" t="s">
        <v>11</v>
      </c>
      <c r="C13" s="42" t="s">
        <v>12</v>
      </c>
      <c r="D13" s="13"/>
      <c r="E13" s="113" t="s">
        <v>13</v>
      </c>
      <c r="F13" s="113"/>
      <c r="G13" s="49" t="s">
        <v>14</v>
      </c>
    </row>
    <row r="14" spans="1:7" ht="13.5" customHeight="1">
      <c r="A14" s="10"/>
      <c r="B14" s="41" t="s">
        <v>15</v>
      </c>
      <c r="C14" s="42" t="s">
        <v>16</v>
      </c>
      <c r="D14" s="13"/>
      <c r="E14" s="113" t="s">
        <v>17</v>
      </c>
      <c r="F14" s="113"/>
      <c r="G14" s="45">
        <v>44228</v>
      </c>
    </row>
    <row r="15" spans="1:7" ht="25.5" customHeight="1">
      <c r="A15" s="10"/>
      <c r="B15" s="41" t="s">
        <v>19</v>
      </c>
      <c r="C15" s="43">
        <v>44166</v>
      </c>
      <c r="D15" s="13"/>
      <c r="E15" s="109" t="s">
        <v>20</v>
      </c>
      <c r="F15" s="109"/>
      <c r="G15" s="40" t="s">
        <v>21</v>
      </c>
    </row>
    <row r="16" spans="1:7" ht="12" customHeight="1">
      <c r="A16" s="10"/>
      <c r="B16" s="14"/>
      <c r="C16" s="15"/>
      <c r="D16" s="12"/>
      <c r="E16" s="12"/>
      <c r="F16" s="12"/>
      <c r="G16" s="16"/>
    </row>
    <row r="17" spans="1:7" ht="12" customHeight="1">
      <c r="A17" s="10"/>
      <c r="B17" s="110" t="s">
        <v>22</v>
      </c>
      <c r="C17" s="110"/>
      <c r="D17" s="110"/>
      <c r="E17" s="110"/>
      <c r="F17" s="110"/>
      <c r="G17" s="110"/>
    </row>
    <row r="18" spans="1:7" ht="12" customHeight="1">
      <c r="A18" s="10"/>
      <c r="B18" s="12"/>
      <c r="C18" s="17"/>
      <c r="D18" s="17"/>
      <c r="E18" s="17"/>
      <c r="F18" s="12"/>
      <c r="G18" s="12"/>
    </row>
    <row r="19" spans="1:7" ht="12" customHeight="1">
      <c r="A19" s="10"/>
      <c r="B19" s="18" t="s">
        <v>23</v>
      </c>
      <c r="C19" s="19"/>
      <c r="D19" s="19"/>
      <c r="E19" s="19"/>
      <c r="F19" s="19"/>
      <c r="G19" s="19"/>
    </row>
    <row r="20" spans="1:7" ht="24" customHeight="1">
      <c r="A20" s="10"/>
      <c r="B20" s="50" t="s">
        <v>24</v>
      </c>
      <c r="C20" s="50" t="s">
        <v>25</v>
      </c>
      <c r="D20" s="50" t="s">
        <v>26</v>
      </c>
      <c r="E20" s="50" t="s">
        <v>27</v>
      </c>
      <c r="F20" s="50" t="s">
        <v>28</v>
      </c>
      <c r="G20" s="50" t="s">
        <v>29</v>
      </c>
    </row>
    <row r="21" spans="1:7" ht="15.75" customHeight="1">
      <c r="A21" s="10"/>
      <c r="B21" s="51" t="s">
        <v>30</v>
      </c>
      <c r="C21" s="52" t="s">
        <v>31</v>
      </c>
      <c r="D21" s="53">
        <v>1</v>
      </c>
      <c r="E21" s="53" t="s">
        <v>32</v>
      </c>
      <c r="F21" s="54">
        <v>15000</v>
      </c>
      <c r="G21" s="55">
        <f t="shared" ref="G21:G28" si="0">D21*F21</f>
        <v>15000</v>
      </c>
    </row>
    <row r="22" spans="1:7">
      <c r="A22" s="10"/>
      <c r="B22" s="56" t="s">
        <v>33</v>
      </c>
      <c r="C22" s="52" t="s">
        <v>31</v>
      </c>
      <c r="D22" s="53">
        <v>9</v>
      </c>
      <c r="E22" s="53" t="s">
        <v>34</v>
      </c>
      <c r="F22" s="54">
        <v>15000</v>
      </c>
      <c r="G22" s="55">
        <f t="shared" si="0"/>
        <v>135000</v>
      </c>
    </row>
    <row r="23" spans="1:7" ht="12.75" customHeight="1">
      <c r="A23" s="10"/>
      <c r="B23" s="57" t="s">
        <v>35</v>
      </c>
      <c r="C23" s="52" t="s">
        <v>31</v>
      </c>
      <c r="D23" s="53">
        <v>8</v>
      </c>
      <c r="E23" s="53" t="s">
        <v>36</v>
      </c>
      <c r="F23" s="54">
        <v>15000</v>
      </c>
      <c r="G23" s="55">
        <f t="shared" si="0"/>
        <v>120000</v>
      </c>
    </row>
    <row r="24" spans="1:7">
      <c r="A24" s="10"/>
      <c r="B24" s="57" t="s">
        <v>30</v>
      </c>
      <c r="C24" s="52" t="s">
        <v>31</v>
      </c>
      <c r="D24" s="58">
        <v>1</v>
      </c>
      <c r="E24" s="53" t="s">
        <v>36</v>
      </c>
      <c r="F24" s="54">
        <v>15000</v>
      </c>
      <c r="G24" s="55">
        <f t="shared" si="0"/>
        <v>15000</v>
      </c>
    </row>
    <row r="25" spans="1:7" ht="12.75" customHeight="1">
      <c r="A25" s="10"/>
      <c r="B25" s="57" t="s">
        <v>37</v>
      </c>
      <c r="C25" s="52" t="s">
        <v>31</v>
      </c>
      <c r="D25" s="58">
        <v>1</v>
      </c>
      <c r="E25" s="53" t="s">
        <v>38</v>
      </c>
      <c r="F25" s="54">
        <v>15000</v>
      </c>
      <c r="G25" s="55">
        <f t="shared" si="0"/>
        <v>15000</v>
      </c>
    </row>
    <row r="26" spans="1:7" ht="12.75" customHeight="1">
      <c r="A26" s="10"/>
      <c r="B26" s="57" t="s">
        <v>39</v>
      </c>
      <c r="C26" s="52" t="s">
        <v>31</v>
      </c>
      <c r="D26" s="58">
        <v>2</v>
      </c>
      <c r="E26" s="53" t="s">
        <v>38</v>
      </c>
      <c r="F26" s="54">
        <v>15000</v>
      </c>
      <c r="G26" s="55">
        <f t="shared" si="0"/>
        <v>30000</v>
      </c>
    </row>
    <row r="27" spans="1:7" ht="12" customHeight="1">
      <c r="A27" s="10"/>
      <c r="B27" s="57" t="s">
        <v>40</v>
      </c>
      <c r="C27" s="52" t="s">
        <v>31</v>
      </c>
      <c r="D27" s="58">
        <v>2</v>
      </c>
      <c r="E27" s="53" t="s">
        <v>41</v>
      </c>
      <c r="F27" s="54">
        <v>15000</v>
      </c>
      <c r="G27" s="55">
        <f t="shared" si="0"/>
        <v>30000</v>
      </c>
    </row>
    <row r="28" spans="1:7" ht="12" customHeight="1">
      <c r="A28" s="10"/>
      <c r="B28" s="57" t="s">
        <v>42</v>
      </c>
      <c r="C28" s="59" t="s">
        <v>31</v>
      </c>
      <c r="D28" s="58">
        <v>30</v>
      </c>
      <c r="E28" s="58" t="s">
        <v>18</v>
      </c>
      <c r="F28" s="54">
        <v>20000</v>
      </c>
      <c r="G28" s="55">
        <f t="shared" si="0"/>
        <v>600000</v>
      </c>
    </row>
    <row r="29" spans="1:7" ht="12" customHeight="1">
      <c r="A29" s="10"/>
      <c r="B29" s="20" t="s">
        <v>43</v>
      </c>
      <c r="C29" s="21"/>
      <c r="D29" s="21"/>
      <c r="E29" s="21"/>
      <c r="F29" s="22"/>
      <c r="G29" s="23">
        <f>SUM(G21:G28)</f>
        <v>960000</v>
      </c>
    </row>
    <row r="30" spans="1:7" ht="9.75" customHeight="1">
      <c r="A30" s="10"/>
      <c r="B30" s="12"/>
      <c r="C30" s="12"/>
      <c r="D30" s="12"/>
      <c r="E30" s="12"/>
      <c r="F30" s="24"/>
      <c r="G30" s="24"/>
    </row>
    <row r="31" spans="1:7" ht="12.75" customHeight="1">
      <c r="A31" s="10"/>
      <c r="B31" s="18" t="s">
        <v>44</v>
      </c>
      <c r="C31" s="25"/>
      <c r="D31" s="25"/>
      <c r="E31" s="25"/>
      <c r="F31" s="19"/>
      <c r="G31" s="19"/>
    </row>
    <row r="32" spans="1:7" ht="24">
      <c r="A32" s="10"/>
      <c r="B32" s="60" t="s">
        <v>24</v>
      </c>
      <c r="C32" s="50" t="s">
        <v>25</v>
      </c>
      <c r="D32" s="50" t="s">
        <v>26</v>
      </c>
      <c r="E32" s="60" t="s">
        <v>27</v>
      </c>
      <c r="F32" s="50" t="s">
        <v>28</v>
      </c>
      <c r="G32" s="60" t="s">
        <v>29</v>
      </c>
    </row>
    <row r="33" spans="1:7" ht="12.75" customHeight="1">
      <c r="A33" s="10"/>
      <c r="B33" s="61" t="s">
        <v>35</v>
      </c>
      <c r="C33" s="59" t="s">
        <v>45</v>
      </c>
      <c r="D33" s="58">
        <v>3</v>
      </c>
      <c r="E33" s="58" t="s">
        <v>36</v>
      </c>
      <c r="F33" s="54">
        <v>20000</v>
      </c>
      <c r="G33" s="55">
        <f>D33*F33</f>
        <v>60000</v>
      </c>
    </row>
    <row r="34" spans="1:7" ht="12.75" customHeight="1">
      <c r="A34" s="10"/>
      <c r="B34" s="61" t="s">
        <v>46</v>
      </c>
      <c r="C34" s="59" t="s">
        <v>45</v>
      </c>
      <c r="D34" s="58">
        <v>2</v>
      </c>
      <c r="E34" s="58" t="s">
        <v>38</v>
      </c>
      <c r="F34" s="54">
        <v>20000</v>
      </c>
      <c r="G34" s="55">
        <f>D34*F34</f>
        <v>40000</v>
      </c>
    </row>
    <row r="35" spans="1:7" ht="12.75" customHeight="1">
      <c r="A35" s="10"/>
      <c r="B35" s="61" t="s">
        <v>40</v>
      </c>
      <c r="C35" s="59" t="s">
        <v>45</v>
      </c>
      <c r="D35" s="58">
        <v>2</v>
      </c>
      <c r="E35" s="58" t="s">
        <v>41</v>
      </c>
      <c r="F35" s="54">
        <v>20000</v>
      </c>
      <c r="G35" s="55">
        <f>D35*F35</f>
        <v>40000</v>
      </c>
    </row>
    <row r="36" spans="1:7" ht="12.75" customHeight="1">
      <c r="A36" s="10"/>
      <c r="B36" s="61" t="s">
        <v>42</v>
      </c>
      <c r="C36" s="59" t="s">
        <v>45</v>
      </c>
      <c r="D36" s="58">
        <v>4</v>
      </c>
      <c r="E36" s="58" t="s">
        <v>18</v>
      </c>
      <c r="F36" s="54">
        <v>20000</v>
      </c>
      <c r="G36" s="55">
        <f>D36*F36</f>
        <v>80000</v>
      </c>
    </row>
    <row r="37" spans="1:7" ht="9" customHeight="1">
      <c r="A37" s="10"/>
      <c r="B37" s="19"/>
      <c r="C37" s="25"/>
      <c r="D37" s="25"/>
      <c r="E37" s="25"/>
      <c r="F37" s="19"/>
      <c r="G37" s="19"/>
    </row>
    <row r="38" spans="1:7" ht="25.5" customHeight="1">
      <c r="A38" s="10"/>
      <c r="B38" s="26" t="s">
        <v>47</v>
      </c>
      <c r="C38" s="27"/>
      <c r="D38" s="27"/>
      <c r="E38" s="27"/>
      <c r="F38" s="28"/>
      <c r="G38" s="29">
        <f>SUM(G33:G37)</f>
        <v>220000</v>
      </c>
    </row>
    <row r="39" spans="1:7" ht="12.75" customHeight="1">
      <c r="A39" s="10"/>
      <c r="B39" s="12"/>
      <c r="C39" s="12"/>
      <c r="D39" s="12"/>
      <c r="E39" s="12"/>
      <c r="F39" s="24"/>
      <c r="G39" s="24"/>
    </row>
    <row r="40" spans="1:7" ht="12.75" customHeight="1">
      <c r="A40" s="10"/>
      <c r="B40" s="18" t="s">
        <v>48</v>
      </c>
      <c r="C40" s="25"/>
      <c r="D40" s="25"/>
      <c r="E40" s="25"/>
      <c r="F40" s="19"/>
      <c r="G40" s="19"/>
    </row>
    <row r="41" spans="1:7" ht="24">
      <c r="A41" s="10"/>
      <c r="B41" s="60" t="s">
        <v>24</v>
      </c>
      <c r="C41" s="60" t="s">
        <v>25</v>
      </c>
      <c r="D41" s="60" t="s">
        <v>26</v>
      </c>
      <c r="E41" s="60" t="s">
        <v>27</v>
      </c>
      <c r="F41" s="50" t="s">
        <v>28</v>
      </c>
      <c r="G41" s="60" t="s">
        <v>29</v>
      </c>
    </row>
    <row r="42" spans="1:7" ht="12.75" customHeight="1">
      <c r="A42" s="10"/>
      <c r="B42" s="62" t="s">
        <v>49</v>
      </c>
      <c r="C42" s="63" t="s">
        <v>104</v>
      </c>
      <c r="D42" s="63">
        <v>2</v>
      </c>
      <c r="E42" s="63" t="s">
        <v>50</v>
      </c>
      <c r="F42" s="64">
        <v>25000</v>
      </c>
      <c r="G42" s="65">
        <f>D42*F42*1.19</f>
        <v>59500</v>
      </c>
    </row>
    <row r="43" spans="1:7">
      <c r="A43" s="10"/>
      <c r="B43" s="62" t="s">
        <v>51</v>
      </c>
      <c r="C43" s="63" t="s">
        <v>104</v>
      </c>
      <c r="D43" s="63">
        <v>2</v>
      </c>
      <c r="E43" s="63" t="s">
        <v>32</v>
      </c>
      <c r="F43" s="64">
        <v>20000</v>
      </c>
      <c r="G43" s="65">
        <f>D43*F43*1.19</f>
        <v>47600</v>
      </c>
    </row>
    <row r="44" spans="1:7" ht="12.75" customHeight="1">
      <c r="A44" s="10"/>
      <c r="B44" s="62" t="s">
        <v>52</v>
      </c>
      <c r="C44" s="63" t="s">
        <v>104</v>
      </c>
      <c r="D44" s="63">
        <v>2</v>
      </c>
      <c r="E44" s="63" t="s">
        <v>32</v>
      </c>
      <c r="F44" s="64">
        <v>25000</v>
      </c>
      <c r="G44" s="65">
        <f>D44*F44*1.19</f>
        <v>59500</v>
      </c>
    </row>
    <row r="45" spans="1:7" ht="13.5" customHeight="1">
      <c r="A45" s="10"/>
      <c r="B45" s="20" t="s">
        <v>53</v>
      </c>
      <c r="C45" s="21"/>
      <c r="D45" s="21"/>
      <c r="E45" s="21"/>
      <c r="F45" s="22"/>
      <c r="G45" s="23">
        <f>SUM(G42:G44)</f>
        <v>166600</v>
      </c>
    </row>
    <row r="46" spans="1:7" ht="12" customHeight="1">
      <c r="A46" s="10"/>
      <c r="B46" s="12"/>
      <c r="C46" s="12"/>
      <c r="D46" s="12"/>
      <c r="E46" s="12"/>
      <c r="F46" s="24"/>
      <c r="G46" s="24"/>
    </row>
    <row r="47" spans="1:7" ht="12" customHeight="1">
      <c r="A47" s="10"/>
      <c r="B47" s="18" t="s">
        <v>54</v>
      </c>
      <c r="C47" s="25"/>
      <c r="D47" s="25"/>
      <c r="E47" s="25"/>
      <c r="F47" s="19"/>
      <c r="G47" s="19"/>
    </row>
    <row r="48" spans="1:7" ht="24" customHeight="1">
      <c r="A48" s="10"/>
      <c r="B48" s="50" t="s">
        <v>55</v>
      </c>
      <c r="C48" s="50" t="s">
        <v>56</v>
      </c>
      <c r="D48" s="50" t="s">
        <v>57</v>
      </c>
      <c r="E48" s="50" t="s">
        <v>27</v>
      </c>
      <c r="F48" s="50" t="s">
        <v>28</v>
      </c>
      <c r="G48" s="50" t="s">
        <v>29</v>
      </c>
    </row>
    <row r="49" spans="1:7" ht="12.75" customHeight="1">
      <c r="A49" s="10"/>
      <c r="B49" s="66" t="s">
        <v>58</v>
      </c>
      <c r="C49" s="52"/>
      <c r="D49" s="58"/>
      <c r="E49" s="63"/>
      <c r="F49" s="67"/>
      <c r="G49" s="68"/>
    </row>
    <row r="50" spans="1:7">
      <c r="A50" s="10"/>
      <c r="B50" s="56" t="s">
        <v>59</v>
      </c>
      <c r="C50" s="52" t="s">
        <v>60</v>
      </c>
      <c r="D50" s="58">
        <v>2</v>
      </c>
      <c r="E50" s="63" t="s">
        <v>32</v>
      </c>
      <c r="F50" s="69">
        <v>6471</v>
      </c>
      <c r="G50" s="70">
        <f>D50*F50*1.19</f>
        <v>15400.98</v>
      </c>
    </row>
    <row r="51" spans="1:7" ht="13.5" customHeight="1">
      <c r="A51" s="10"/>
      <c r="B51" s="56" t="s">
        <v>61</v>
      </c>
      <c r="C51" s="52" t="s">
        <v>60</v>
      </c>
      <c r="D51" s="58">
        <v>2</v>
      </c>
      <c r="E51" s="53" t="s">
        <v>36</v>
      </c>
      <c r="F51" s="69">
        <v>18445</v>
      </c>
      <c r="G51" s="70">
        <f>D51*F51*1.19</f>
        <v>43899.1</v>
      </c>
    </row>
    <row r="52" spans="1:7" ht="12" customHeight="1">
      <c r="A52" s="10"/>
      <c r="B52" s="66" t="s">
        <v>62</v>
      </c>
      <c r="C52" s="52"/>
      <c r="D52" s="58"/>
      <c r="E52" s="63"/>
      <c r="F52" s="69"/>
      <c r="G52" s="70"/>
    </row>
    <row r="53" spans="1:7" ht="12" customHeight="1">
      <c r="A53" s="10"/>
      <c r="B53" s="71" t="s">
        <v>63</v>
      </c>
      <c r="C53" s="72" t="s">
        <v>64</v>
      </c>
      <c r="D53" s="73">
        <v>1</v>
      </c>
      <c r="E53" s="63" t="s">
        <v>32</v>
      </c>
      <c r="F53" s="74">
        <v>5856</v>
      </c>
      <c r="G53" s="70">
        <f>D53*F53*1.19</f>
        <v>6968.6399999999994</v>
      </c>
    </row>
    <row r="54" spans="1:7" ht="12" customHeight="1">
      <c r="A54" s="10"/>
      <c r="B54" s="75" t="s">
        <v>65</v>
      </c>
      <c r="C54" s="72"/>
      <c r="D54" s="73"/>
      <c r="E54" s="63"/>
      <c r="F54" s="74"/>
      <c r="G54" s="70"/>
    </row>
    <row r="55" spans="1:7" ht="12" customHeight="1">
      <c r="A55" s="10"/>
      <c r="B55" s="56" t="s">
        <v>66</v>
      </c>
      <c r="C55" s="52" t="s">
        <v>64</v>
      </c>
      <c r="D55" s="58">
        <v>120</v>
      </c>
      <c r="E55" s="63" t="s">
        <v>32</v>
      </c>
      <c r="F55" s="69">
        <v>5000</v>
      </c>
      <c r="G55" s="70">
        <f>D55*F55*1.19</f>
        <v>714000</v>
      </c>
    </row>
    <row r="56" spans="1:7" ht="12" customHeight="1">
      <c r="A56" s="10"/>
      <c r="B56" s="66" t="s">
        <v>67</v>
      </c>
      <c r="C56" s="52"/>
      <c r="D56" s="58"/>
      <c r="E56" s="63"/>
      <c r="F56" s="69"/>
      <c r="G56" s="70"/>
    </row>
    <row r="57" spans="1:7" ht="12" customHeight="1">
      <c r="A57" s="10"/>
      <c r="B57" s="56" t="s">
        <v>68</v>
      </c>
      <c r="C57" s="52" t="s">
        <v>64</v>
      </c>
      <c r="D57" s="58">
        <v>300</v>
      </c>
      <c r="E57" s="63" t="s">
        <v>69</v>
      </c>
      <c r="F57" s="69">
        <v>380</v>
      </c>
      <c r="G57" s="70">
        <f>D57*F57*1.19</f>
        <v>135660</v>
      </c>
    </row>
    <row r="58" spans="1:7" ht="12" customHeight="1">
      <c r="A58" s="10"/>
      <c r="B58" s="56" t="s">
        <v>70</v>
      </c>
      <c r="C58" s="52" t="s">
        <v>64</v>
      </c>
      <c r="D58" s="58">
        <v>150</v>
      </c>
      <c r="E58" s="63" t="s">
        <v>69</v>
      </c>
      <c r="F58" s="69">
        <v>600</v>
      </c>
      <c r="G58" s="70">
        <f>D58*F58*1.19</f>
        <v>107100</v>
      </c>
    </row>
    <row r="59" spans="1:7" ht="12.75" customHeight="1">
      <c r="A59" s="10"/>
      <c r="B59" s="66" t="s">
        <v>71</v>
      </c>
      <c r="C59" s="52"/>
      <c r="D59" s="58"/>
      <c r="E59" s="53"/>
      <c r="F59" s="69"/>
      <c r="G59" s="70"/>
    </row>
    <row r="60" spans="1:7" ht="12" customHeight="1">
      <c r="A60" s="10"/>
      <c r="B60" s="56" t="s">
        <v>72</v>
      </c>
      <c r="C60" s="52" t="s">
        <v>73</v>
      </c>
      <c r="D60" s="58">
        <v>150</v>
      </c>
      <c r="E60" s="53" t="s">
        <v>18</v>
      </c>
      <c r="F60" s="69">
        <v>110</v>
      </c>
      <c r="G60" s="70">
        <f>D60*F60*1.19</f>
        <v>19635</v>
      </c>
    </row>
    <row r="61" spans="1:7" ht="12" customHeight="1">
      <c r="A61" s="10"/>
      <c r="B61" s="30" t="s">
        <v>74</v>
      </c>
      <c r="C61" s="31"/>
      <c r="D61" s="31"/>
      <c r="E61" s="31"/>
      <c r="F61" s="32"/>
      <c r="G61" s="33">
        <f>SUM(G49:G60)</f>
        <v>1042663.72</v>
      </c>
    </row>
    <row r="62" spans="1:7" ht="12" customHeight="1">
      <c r="A62" s="10"/>
      <c r="B62" s="12"/>
      <c r="C62" s="12"/>
      <c r="D62" s="12"/>
      <c r="E62" s="34"/>
      <c r="F62" s="24"/>
      <c r="G62" s="24"/>
    </row>
    <row r="63" spans="1:7" ht="12" customHeight="1">
      <c r="A63" s="10"/>
      <c r="B63" s="18" t="s">
        <v>71</v>
      </c>
      <c r="C63" s="25"/>
      <c r="D63" s="25"/>
      <c r="E63" s="25"/>
      <c r="F63" s="19"/>
      <c r="G63" s="19"/>
    </row>
    <row r="64" spans="1:7" ht="24">
      <c r="A64" s="10"/>
      <c r="B64" s="60" t="s">
        <v>75</v>
      </c>
      <c r="C64" s="50" t="s">
        <v>56</v>
      </c>
      <c r="D64" s="50" t="s">
        <v>57</v>
      </c>
      <c r="E64" s="60" t="s">
        <v>27</v>
      </c>
      <c r="F64" s="50" t="s">
        <v>28</v>
      </c>
      <c r="G64" s="60" t="s">
        <v>29</v>
      </c>
    </row>
    <row r="65" spans="1:7" ht="12" customHeight="1">
      <c r="A65" s="10"/>
      <c r="B65" s="76"/>
      <c r="C65" s="59"/>
      <c r="D65" s="59"/>
      <c r="E65" s="59"/>
      <c r="F65" s="77"/>
      <c r="G65" s="77"/>
    </row>
    <row r="66" spans="1:7" ht="12" customHeight="1">
      <c r="A66" s="10"/>
      <c r="B66" s="30" t="s">
        <v>76</v>
      </c>
      <c r="C66" s="31"/>
      <c r="D66" s="31"/>
      <c r="E66" s="31"/>
      <c r="F66" s="32"/>
      <c r="G66" s="33"/>
    </row>
    <row r="67" spans="1:7" ht="12" customHeight="1">
      <c r="A67" s="10"/>
      <c r="B67" s="12"/>
      <c r="C67" s="12"/>
      <c r="D67" s="12"/>
      <c r="E67" s="12"/>
      <c r="F67" s="24"/>
      <c r="G67" s="24"/>
    </row>
    <row r="68" spans="1:7" ht="12.75" customHeight="1">
      <c r="A68" s="10"/>
      <c r="B68" s="78" t="s">
        <v>77</v>
      </c>
      <c r="C68" s="79"/>
      <c r="D68" s="79"/>
      <c r="E68" s="79"/>
      <c r="F68" s="79"/>
      <c r="G68" s="80">
        <f>G29+G45+G61+G66+G38</f>
        <v>2389263.7199999997</v>
      </c>
    </row>
    <row r="69" spans="1:7" ht="15.6" customHeight="1">
      <c r="A69" s="10"/>
      <c r="B69" s="81" t="s">
        <v>78</v>
      </c>
      <c r="C69" s="36"/>
      <c r="D69" s="36"/>
      <c r="E69" s="36"/>
      <c r="F69" s="36"/>
      <c r="G69" s="82">
        <f>G68*0.05</f>
        <v>119463.18599999999</v>
      </c>
    </row>
    <row r="70" spans="1:7" ht="11.25" customHeight="1">
      <c r="B70" s="83" t="s">
        <v>79</v>
      </c>
      <c r="C70" s="35"/>
      <c r="D70" s="35"/>
      <c r="E70" s="35"/>
      <c r="F70" s="35"/>
      <c r="G70" s="84">
        <f>G69+G68</f>
        <v>2508726.9059999995</v>
      </c>
    </row>
    <row r="71" spans="1:7" ht="11.25" customHeight="1">
      <c r="B71" s="81" t="s">
        <v>80</v>
      </c>
      <c r="C71" s="36"/>
      <c r="D71" s="36"/>
      <c r="E71" s="36"/>
      <c r="F71" s="36"/>
      <c r="G71" s="82">
        <f>G12</f>
        <v>3500000</v>
      </c>
    </row>
    <row r="72" spans="1:7" ht="11.25" customHeight="1">
      <c r="B72" s="85" t="s">
        <v>81</v>
      </c>
      <c r="C72" s="86"/>
      <c r="D72" s="86"/>
      <c r="E72" s="86"/>
      <c r="F72" s="86"/>
      <c r="G72" s="87">
        <f>G71-G70</f>
        <v>991273.09400000051</v>
      </c>
    </row>
    <row r="73" spans="1:7" ht="11.25" customHeight="1">
      <c r="B73" s="2" t="s">
        <v>82</v>
      </c>
      <c r="C73" s="3"/>
      <c r="D73" s="3"/>
      <c r="E73" s="3"/>
      <c r="F73" s="3"/>
      <c r="G73" s="4"/>
    </row>
    <row r="74" spans="1:7" ht="11.25" customHeight="1">
      <c r="B74" s="5"/>
      <c r="C74" s="3"/>
      <c r="D74" s="3"/>
      <c r="E74" s="3"/>
      <c r="F74" s="3"/>
      <c r="G74" s="4"/>
    </row>
    <row r="75" spans="1:7" ht="11.25" customHeight="1">
      <c r="B75" s="37" t="s">
        <v>83</v>
      </c>
      <c r="C75" s="6"/>
      <c r="D75" s="6"/>
      <c r="E75" s="6"/>
      <c r="F75" s="6"/>
      <c r="G75" s="4"/>
    </row>
    <row r="76" spans="1:7" ht="11.25" customHeight="1">
      <c r="B76" s="88" t="s">
        <v>84</v>
      </c>
      <c r="C76" s="89"/>
      <c r="D76" s="89"/>
      <c r="E76" s="89"/>
      <c r="F76" s="89"/>
      <c r="G76" s="90"/>
    </row>
    <row r="77" spans="1:7" ht="11.25" customHeight="1">
      <c r="B77" s="91" t="s">
        <v>85</v>
      </c>
      <c r="C77" s="6"/>
      <c r="D77" s="6"/>
      <c r="E77" s="6"/>
      <c r="F77" s="38"/>
      <c r="G77" s="92"/>
    </row>
    <row r="78" spans="1:7" ht="11.25" customHeight="1">
      <c r="B78" s="91" t="s">
        <v>86</v>
      </c>
      <c r="C78" s="6"/>
      <c r="D78" s="6"/>
      <c r="E78" s="6"/>
      <c r="F78" s="6"/>
      <c r="G78" s="92"/>
    </row>
    <row r="79" spans="1:7" ht="11.25" customHeight="1">
      <c r="B79" s="91" t="s">
        <v>87</v>
      </c>
      <c r="C79" s="6"/>
      <c r="D79" s="6"/>
      <c r="E79" s="6"/>
      <c r="F79" s="6"/>
      <c r="G79" s="92"/>
    </row>
    <row r="80" spans="1:7" ht="11.25" customHeight="1">
      <c r="B80" s="91" t="s">
        <v>88</v>
      </c>
      <c r="C80" s="6"/>
      <c r="D80" s="6"/>
      <c r="E80" s="6"/>
      <c r="F80" s="6"/>
      <c r="G80" s="92"/>
    </row>
    <row r="81" spans="2:7" ht="11.25" customHeight="1">
      <c r="B81" s="93" t="s">
        <v>89</v>
      </c>
      <c r="C81" s="94"/>
      <c r="D81" s="94"/>
      <c r="E81" s="94"/>
      <c r="F81" s="94"/>
      <c r="G81" s="95"/>
    </row>
    <row r="82" spans="2:7" ht="11.25" customHeight="1">
      <c r="B82" s="7"/>
      <c r="C82" s="6"/>
      <c r="D82" s="6"/>
      <c r="E82" s="6"/>
      <c r="F82" s="6"/>
      <c r="G82" s="4"/>
    </row>
    <row r="83" spans="2:7" ht="11.25" customHeight="1">
      <c r="B83" s="111" t="s">
        <v>90</v>
      </c>
      <c r="C83" s="111"/>
      <c r="D83" s="96"/>
      <c r="E83" s="6"/>
      <c r="F83" s="6"/>
      <c r="G83" s="4"/>
    </row>
    <row r="84" spans="2:7" ht="11.25" customHeight="1">
      <c r="B84" s="97" t="s">
        <v>75</v>
      </c>
      <c r="C84" s="97" t="s">
        <v>91</v>
      </c>
      <c r="D84" s="98" t="s">
        <v>92</v>
      </c>
      <c r="E84" s="6"/>
      <c r="F84" s="6"/>
      <c r="G84" s="4"/>
    </row>
    <row r="85" spans="2:7" ht="11.25" customHeight="1">
      <c r="B85" s="99" t="s">
        <v>93</v>
      </c>
      <c r="C85" s="100">
        <f>+G29</f>
        <v>960000</v>
      </c>
      <c r="D85" s="101">
        <f>(C85/C91)</f>
        <v>0.38266421016333618</v>
      </c>
      <c r="E85" s="6"/>
      <c r="F85" s="6"/>
      <c r="G85" s="4"/>
    </row>
    <row r="86" spans="2:7" ht="11.25" customHeight="1">
      <c r="B86" s="99" t="s">
        <v>94</v>
      </c>
      <c r="C86" s="102">
        <f>+G38</f>
        <v>220000</v>
      </c>
      <c r="D86" s="101">
        <f>+C86/C91</f>
        <v>8.7693881495764542E-2</v>
      </c>
      <c r="E86" s="6"/>
      <c r="F86" s="6"/>
      <c r="G86" s="4"/>
    </row>
    <row r="87" spans="2:7" ht="11.25" customHeight="1">
      <c r="B87" s="99" t="s">
        <v>95</v>
      </c>
      <c r="C87" s="100">
        <f>+G45</f>
        <v>166600</v>
      </c>
      <c r="D87" s="101">
        <f>(C87/C91)</f>
        <v>6.6408184805428969E-2</v>
      </c>
      <c r="E87" s="6"/>
      <c r="F87" s="6"/>
      <c r="G87" s="4"/>
    </row>
    <row r="88" spans="2:7" ht="11.25" customHeight="1">
      <c r="B88" s="99" t="s">
        <v>55</v>
      </c>
      <c r="C88" s="100">
        <f>+G61</f>
        <v>1042663.72</v>
      </c>
      <c r="D88" s="101">
        <f>(C88/C91)</f>
        <v>0.41561467591642282</v>
      </c>
      <c r="E88" s="6"/>
      <c r="F88" s="6"/>
      <c r="G88" s="4"/>
    </row>
    <row r="89" spans="2:7" ht="11.25" customHeight="1">
      <c r="B89" s="99" t="s">
        <v>96</v>
      </c>
      <c r="C89" s="103">
        <f>+G66</f>
        <v>0</v>
      </c>
      <c r="D89" s="101">
        <f>(C89/C91)</f>
        <v>0</v>
      </c>
      <c r="E89" s="3"/>
      <c r="F89" s="3"/>
      <c r="G89" s="4"/>
    </row>
    <row r="90" spans="2:7" ht="11.25" customHeight="1">
      <c r="B90" s="99" t="s">
        <v>97</v>
      </c>
      <c r="C90" s="103">
        <f>+G69</f>
        <v>119463.18599999999</v>
      </c>
      <c r="D90" s="101">
        <f>(C90/C91)</f>
        <v>4.7619047619047623E-2</v>
      </c>
      <c r="E90" s="3"/>
      <c r="F90" s="3"/>
      <c r="G90" s="4"/>
    </row>
    <row r="91" spans="2:7" ht="11.25" customHeight="1">
      <c r="B91" s="97" t="s">
        <v>98</v>
      </c>
      <c r="C91" s="104">
        <f>SUM(C85:C90)</f>
        <v>2508726.9059999995</v>
      </c>
      <c r="D91" s="105">
        <f>SUM(D85:D90)</f>
        <v>1.0000000000000002</v>
      </c>
      <c r="E91" s="3"/>
      <c r="F91" s="3"/>
      <c r="G91" s="4"/>
    </row>
    <row r="92" spans="2:7" ht="11.25" customHeight="1">
      <c r="B92" s="5"/>
      <c r="C92" s="3"/>
      <c r="D92" s="3"/>
      <c r="E92" s="3"/>
      <c r="F92" s="3"/>
      <c r="G92" s="4"/>
    </row>
    <row r="93" spans="2:7" ht="11.25" customHeight="1">
      <c r="B93" s="8"/>
      <c r="C93" s="3"/>
      <c r="D93" s="3"/>
      <c r="E93" s="3"/>
      <c r="F93" s="3"/>
      <c r="G93" s="4"/>
    </row>
    <row r="94" spans="2:7" ht="11.25" customHeight="1">
      <c r="B94" s="106"/>
      <c r="C94" s="107" t="s">
        <v>103</v>
      </c>
      <c r="D94" s="106"/>
      <c r="E94" s="106"/>
      <c r="F94" s="3"/>
      <c r="G94" s="4"/>
    </row>
    <row r="95" spans="2:7" ht="11.25" customHeight="1">
      <c r="B95" s="97" t="s">
        <v>99</v>
      </c>
      <c r="C95" s="108">
        <v>3000</v>
      </c>
      <c r="D95" s="108">
        <v>3500</v>
      </c>
      <c r="E95" s="108">
        <v>3600</v>
      </c>
      <c r="F95" s="3"/>
      <c r="G95" s="4"/>
    </row>
    <row r="96" spans="2:7" ht="11.25" customHeight="1">
      <c r="B96" s="97" t="s">
        <v>100</v>
      </c>
      <c r="C96" s="104">
        <f>(G70/C95)</f>
        <v>836.24230199999988</v>
      </c>
      <c r="D96" s="104">
        <f>(G70/D95)</f>
        <v>716.77911599999982</v>
      </c>
      <c r="E96" s="104">
        <f>(G70/E95)</f>
        <v>696.86858499999983</v>
      </c>
      <c r="F96" s="3"/>
      <c r="G96" s="4"/>
    </row>
    <row r="97" spans="2:7" ht="11.25" customHeight="1">
      <c r="B97" s="9" t="s">
        <v>101</v>
      </c>
      <c r="C97" s="6"/>
      <c r="D97" s="6"/>
      <c r="E97" s="6"/>
      <c r="F97" s="6"/>
      <c r="G97" s="6"/>
    </row>
  </sheetData>
  <mergeCells count="8">
    <mergeCell ref="E15:F15"/>
    <mergeCell ref="B17:G17"/>
    <mergeCell ref="B83:C83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34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GRANADO</vt:lpstr>
      <vt:lpstr>'POROTO GRANADO'!Área_de_impresión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1</cp:revision>
  <dcterms:created xsi:type="dcterms:W3CDTF">2020-11-27T12:49:26Z</dcterms:created>
  <dcterms:modified xsi:type="dcterms:W3CDTF">2021-02-23T01:38:16Z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