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d.docs.live.net/591727136883d763/Escritorio/FICHAS 2021/Area Ovalle/"/>
    </mc:Choice>
  </mc:AlternateContent>
  <xr:revisionPtr revIDLastSave="2" documentId="13_ncr:1_{D45BD95C-CEEC-4475-A199-459CDD0D604D}" xr6:coauthVersionLast="46" xr6:coauthVersionMax="46" xr10:uidLastSave="{8B6EE681-916A-4B6D-8E4D-D7DDABF399D0}"/>
  <bookViews>
    <workbookView xWindow="-90" yWindow="-90" windowWidth="19380" windowHeight="10980" xr2:uid="{00000000-000D-0000-FFFF-FFFF00000000}"/>
  </bookViews>
  <sheets>
    <sheet name="PAL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D40" i="1"/>
  <c r="D39" i="1"/>
  <c r="D38" i="1"/>
  <c r="D37" i="1"/>
  <c r="G49" i="1" l="1"/>
  <c r="G48" i="1"/>
  <c r="G63" i="1"/>
  <c r="G24" i="1"/>
  <c r="G26" i="1"/>
  <c r="G54" i="1" l="1"/>
  <c r="G12" i="1" l="1"/>
  <c r="G39" i="1"/>
  <c r="G38" i="1"/>
  <c r="G27" i="1" l="1"/>
  <c r="G56" i="1" l="1"/>
  <c r="G57" i="1"/>
  <c r="G32" i="1"/>
  <c r="C84" i="1" s="1"/>
  <c r="G25" i="1"/>
  <c r="G50" i="1"/>
  <c r="G47" i="1"/>
  <c r="G22" i="1"/>
  <c r="G23" i="1"/>
  <c r="G21" i="1"/>
  <c r="G62" i="1" l="1"/>
  <c r="G52" i="1"/>
  <c r="G46" i="1"/>
  <c r="G40" i="1"/>
  <c r="G37" i="1"/>
  <c r="G69" i="1"/>
  <c r="G64" i="1" l="1"/>
  <c r="C87" i="1" s="1"/>
  <c r="G28" i="1"/>
  <c r="G58" i="1"/>
  <c r="G41" i="1"/>
  <c r="C85" i="1" s="1"/>
  <c r="C83" i="1" l="1"/>
  <c r="G66" i="1"/>
  <c r="G67" i="1" s="1"/>
  <c r="G68" i="1" l="1"/>
  <c r="C88" i="1"/>
  <c r="D94" i="1" l="1"/>
  <c r="C94" i="1"/>
  <c r="E94" i="1"/>
  <c r="G70" i="1"/>
  <c r="C89" i="1"/>
  <c r="D88" i="1" s="1"/>
  <c r="D86" i="1" l="1"/>
  <c r="D83" i="1"/>
  <c r="D85" i="1"/>
  <c r="D87" i="1"/>
  <c r="D89" i="1" l="1"/>
</calcChain>
</file>

<file path=xl/sharedStrings.xml><?xml version="1.0" encoding="utf-8"?>
<sst xmlns="http://schemas.openxmlformats.org/spreadsheetml/2006/main" count="163" uniqueCount="116">
  <si>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</si>
  <si>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</si>
  <si>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</si>
  <si>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</si>
  <si>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</si>
  <si>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</si>
  <si>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</si>
  <si>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</si>
  <si>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</si>
  <si>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</si>
  <si>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</si>
  <si>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</si>
  <si>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</si>
  <si>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</si>
  <si>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</si>
  <si>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</si>
  <si>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</si>
  <si>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</si>
  <si>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</si>
  <si>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</si>
  <si>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</si>
  <si>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</si>
  <si>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</si>
  <si>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</si>
  <si>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</si>
  <si>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</si>
  <si>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</si>
  <si>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</si>
  <si>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</si>
  <si>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</si>
  <si>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</si>
  <si>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</si>
  <si>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</si>
  <si>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</si>
  <si>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</si>
  <si>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</si>
  <si>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</si>
  <si>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</si>
  <si>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</si>
  <si>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</si>
  <si>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</si>
  <si>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</si>
  <si>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</si>
  <si>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</si>
  <si>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</si>
  <si>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</si>
  <si>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</si>
  <si>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</si>
  <si>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</si>
  <si>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</si>
  <si>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</si>
  <si>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</si>
  <si>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</si>
  <si>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</si>
  <si>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</si>
  <si>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</si>
  <si>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</si>
  <si>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</si>
  <si>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</si>
  <si>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</si>
  <si>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</si>
  <si>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</si>
  <si>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</si>
  <si>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Coquimbo</t>
  </si>
  <si>
    <t>Ovalle</t>
  </si>
  <si>
    <t>Marzo-Mayo</t>
  </si>
  <si>
    <t>Cosecha</t>
  </si>
  <si>
    <t>Nitrato de Potasio</t>
  </si>
  <si>
    <t>Kg(25)</t>
  </si>
  <si>
    <t>Fletes</t>
  </si>
  <si>
    <t>Troya</t>
  </si>
  <si>
    <t>Post cosecha</t>
  </si>
  <si>
    <t xml:space="preserve">Aplicación de fertilizantes </t>
  </si>
  <si>
    <t>Aplicaciones de insecticidas</t>
  </si>
  <si>
    <t xml:space="preserve">Cosecha </t>
  </si>
  <si>
    <t>Lt.(20)</t>
  </si>
  <si>
    <t>Zero 5 EC</t>
  </si>
  <si>
    <t>Medio</t>
  </si>
  <si>
    <t>Mercado Nacional</t>
  </si>
  <si>
    <t xml:space="preserve">FUNGICIDA </t>
  </si>
  <si>
    <t>Mayo- Septiembre</t>
  </si>
  <si>
    <t>Octubre- Marzo</t>
  </si>
  <si>
    <t>Noviembre</t>
  </si>
  <si>
    <t>Octubre -Marzo</t>
  </si>
  <si>
    <t>Helada-Sequia</t>
  </si>
  <si>
    <t xml:space="preserve">Riegos </t>
  </si>
  <si>
    <t xml:space="preserve">Urea </t>
  </si>
  <si>
    <t>kelpak</t>
  </si>
  <si>
    <t>Roundup</t>
  </si>
  <si>
    <t>Amistar top</t>
  </si>
  <si>
    <t>Septiembre-Noviembre</t>
  </si>
  <si>
    <t>Noviembre-Diciembre</t>
  </si>
  <si>
    <t>Electricidad Riego y Agua</t>
  </si>
  <si>
    <t>Septiembre-enero</t>
  </si>
  <si>
    <t>HASS</t>
  </si>
  <si>
    <t>Agosto</t>
  </si>
  <si>
    <t>Agosto- Septiembre</t>
  </si>
  <si>
    <t>Julio- Agosto</t>
  </si>
  <si>
    <t>Poda y Pintura de Corte</t>
  </si>
  <si>
    <t>Octubre-Diciembre</t>
  </si>
  <si>
    <t>Todo el Año</t>
  </si>
  <si>
    <t>Octubre</t>
  </si>
  <si>
    <t>Septembre- enero</t>
  </si>
  <si>
    <t>Rukan mix</t>
  </si>
  <si>
    <t>Septiembre-Marzo</t>
  </si>
  <si>
    <t>Febrero-Marzo</t>
  </si>
  <si>
    <t>Acido Fosforico</t>
  </si>
  <si>
    <t>RENDIMIENTO (Kg/Há.)</t>
  </si>
  <si>
    <t>PRECIO ESPERADO ($/Kg)</t>
  </si>
  <si>
    <t>Control Malezas</t>
  </si>
  <si>
    <t>Mantención Riego</t>
  </si>
  <si>
    <t>Aplicación de Productos químicos</t>
  </si>
  <si>
    <t>ESCENARIOS COSTO UNITARIO  ($/Kg)</t>
  </si>
  <si>
    <t>Rendimiento (Kg/hà)</t>
  </si>
  <si>
    <t>Costo unitario ($/Kg) (*)</t>
  </si>
  <si>
    <t>PALTO (Año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</si>
</sst>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19" fillId="0" borderId="23"/>
    <xf numFmtId="41" fontId="20" fillId="0" borderId="0" applyFont="0" applyFill="0" applyBorder="0" applyAlignment="0" applyProtection="0"/>
  </cellStyleXfs>
  <cellXfs count="151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4" fontId="1" fillId="2" borderId="23" xfId="0" applyNumberFormat="1" applyFont="1" applyFill="1" applyBorder="1" applyAlignment="1">
      <alignment vertical="center"/>
    </xf>
    <xf numFmtId="164" fontId="17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4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4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4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3" fillId="2" borderId="37" xfId="0" applyNumberFormat="1" applyFont="1" applyFill="1" applyBorder="1" applyAlignment="1">
      <alignment vertical="center"/>
    </xf>
    <xf numFmtId="49" fontId="13" fillId="8" borderId="39" xfId="0" applyNumberFormat="1" applyFont="1" applyFill="1" applyBorder="1" applyAlignment="1">
      <alignment vertical="center"/>
    </xf>
    <xf numFmtId="165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49" fontId="15" fillId="2" borderId="48" xfId="0" applyNumberFormat="1" applyFont="1" applyFill="1" applyBorder="1" applyAlignment="1">
      <alignment vertical="center"/>
    </xf>
    <xf numFmtId="49" fontId="15" fillId="2" borderId="50" xfId="0" applyNumberFormat="1" applyFont="1" applyFill="1" applyBorder="1" applyAlignment="1">
      <alignment vertical="center"/>
    </xf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166" fontId="4" fillId="2" borderId="6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/>
    </xf>
    <xf numFmtId="49" fontId="4" fillId="2" borderId="57" xfId="0" applyNumberFormat="1" applyFont="1" applyFill="1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vertical="center"/>
    </xf>
    <xf numFmtId="3" fontId="4" fillId="2" borderId="57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5" fillId="2" borderId="47" xfId="0" applyFont="1" applyFill="1" applyBorder="1" applyAlignment="1">
      <alignment vertical="center"/>
    </xf>
    <xf numFmtId="0" fontId="15" fillId="2" borderId="49" xfId="0" applyFont="1" applyFill="1" applyBorder="1" applyAlignment="1">
      <alignment vertical="center"/>
    </xf>
    <xf numFmtId="0" fontId="15" fillId="2" borderId="51" xfId="0" applyFont="1" applyFill="1" applyBorder="1" applyAlignment="1">
      <alignment vertical="center"/>
    </xf>
    <xf numFmtId="0" fontId="15" fillId="2" borderId="52" xfId="0" applyFont="1" applyFill="1" applyBorder="1" applyAlignment="1">
      <alignment vertical="center"/>
    </xf>
    <xf numFmtId="0" fontId="15" fillId="9" borderId="44" xfId="0" applyFont="1" applyFill="1" applyBorder="1" applyAlignment="1">
      <alignment vertical="center"/>
    </xf>
    <xf numFmtId="0" fontId="15" fillId="7" borderId="23" xfId="0" applyFont="1" applyFill="1" applyBorder="1" applyAlignment="1">
      <alignment vertical="center"/>
    </xf>
    <xf numFmtId="49" fontId="15" fillId="8" borderId="36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1" fontId="13" fillId="8" borderId="55" xfId="2" applyFont="1" applyFill="1" applyBorder="1" applyAlignment="1">
      <alignment vertical="center"/>
    </xf>
    <xf numFmtId="41" fontId="13" fillId="8" borderId="56" xfId="2" applyFont="1" applyFill="1" applyBorder="1" applyAlignment="1">
      <alignment vertical="center"/>
    </xf>
    <xf numFmtId="41" fontId="13" fillId="8" borderId="40" xfId="2" applyFont="1" applyFill="1" applyBorder="1" applyAlignment="1">
      <alignment vertical="center"/>
    </xf>
    <xf numFmtId="41" fontId="13" fillId="8" borderId="41" xfId="2" applyFont="1" applyFill="1" applyBorder="1" applyAlignment="1">
      <alignment vertical="center"/>
    </xf>
    <xf numFmtId="2" fontId="4" fillId="2" borderId="6" xfId="0" applyNumberFormat="1" applyFont="1" applyFill="1" applyBorder="1" applyAlignment="1">
      <alignment vertical="center" wrapText="1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5"/>
  <sheetViews>
    <sheetView showGridLines="0" tabSelected="1" topLeftCell="A80" zoomScale="130" zoomScaleNormal="130" workbookViewId="0">
      <selection activeCell="C89" sqref="C89"/>
    </sheetView>
  </sheetViews>
  <sheetFormatPr baseColWidth="10" defaultColWidth="10.86328125" defaultRowHeight="11.25" customHeight="1" x14ac:dyDescent="0.75"/>
  <cols>
    <col min="1" max="1" width="4.40625" style="77" customWidth="1"/>
    <col min="2" max="2" width="16.7265625" style="77" customWidth="1"/>
    <col min="3" max="3" width="19.40625" style="77" customWidth="1"/>
    <col min="4" max="4" width="9.40625" style="77" customWidth="1"/>
    <col min="5" max="5" width="14.40625" style="77" customWidth="1"/>
    <col min="6" max="6" width="11" style="77" customWidth="1"/>
    <col min="7" max="7" width="12.40625" style="77" customWidth="1"/>
    <col min="8" max="255" width="10.86328125" style="77" customWidth="1"/>
    <col min="256" max="16384" width="10.86328125" style="78"/>
  </cols>
  <sheetData>
    <row r="1" spans="1:7" ht="15" customHeight="1" x14ac:dyDescent="0.75">
      <c r="A1" s="76"/>
      <c r="B1" s="76"/>
      <c r="C1" s="76"/>
      <c r="D1" s="76"/>
      <c r="E1" s="76"/>
      <c r="F1" s="76"/>
      <c r="G1" s="76"/>
    </row>
    <row r="2" spans="1:7" ht="15" customHeight="1" x14ac:dyDescent="0.75">
      <c r="A2" s="76"/>
      <c r="B2" s="76"/>
      <c r="C2" s="76"/>
      <c r="D2" s="76"/>
      <c r="E2" s="76"/>
      <c r="F2" s="76"/>
      <c r="G2" s="76"/>
    </row>
    <row r="3" spans="1:7" ht="15" customHeight="1" x14ac:dyDescent="0.75">
      <c r="A3" s="76"/>
      <c r="B3" s="76"/>
      <c r="C3" s="76"/>
      <c r="D3" s="76"/>
      <c r="E3" s="76"/>
      <c r="F3" s="76"/>
      <c r="G3" s="76"/>
    </row>
    <row r="4" spans="1:7" ht="15" customHeight="1" x14ac:dyDescent="0.75">
      <c r="A4" s="76"/>
      <c r="B4" s="76"/>
      <c r="C4" s="76"/>
      <c r="D4" s="76"/>
      <c r="E4" s="76"/>
      <c r="F4" s="76"/>
      <c r="G4" s="76"/>
    </row>
    <row r="5" spans="1:7" ht="15" customHeight="1" x14ac:dyDescent="0.75">
      <c r="A5" s="76"/>
      <c r="B5" s="76"/>
      <c r="C5" s="76"/>
      <c r="D5" s="76"/>
      <c r="E5" s="76"/>
      <c r="F5" s="76"/>
      <c r="G5" s="76"/>
    </row>
    <row r="6" spans="1:7" ht="15" customHeight="1" x14ac:dyDescent="0.75">
      <c r="A6" s="76"/>
      <c r="B6" s="76"/>
      <c r="C6" s="76"/>
      <c r="D6" s="76"/>
      <c r="E6" s="76"/>
      <c r="F6" s="76"/>
      <c r="G6" s="76"/>
    </row>
    <row r="7" spans="1:7" ht="15" customHeight="1" x14ac:dyDescent="0.75">
      <c r="A7" s="76"/>
      <c r="B7" s="76"/>
      <c r="C7" s="76"/>
      <c r="D7" s="76"/>
      <c r="E7" s="76"/>
      <c r="F7" s="76"/>
      <c r="G7" s="76"/>
    </row>
    <row r="8" spans="1:7" ht="15" customHeight="1" x14ac:dyDescent="0.75">
      <c r="A8" s="76"/>
      <c r="B8" s="79"/>
      <c r="C8" s="80"/>
      <c r="D8" s="76"/>
      <c r="E8" s="80"/>
      <c r="F8" s="80"/>
      <c r="G8" s="80"/>
    </row>
    <row r="9" spans="1:7" ht="12" customHeight="1" x14ac:dyDescent="0.75">
      <c r="A9" s="81"/>
      <c r="B9" s="1" t="s">
        <v>0</v>
      </c>
      <c r="C9" s="82" t="s">
        <v>115</v>
      </c>
      <c r="D9" s="83"/>
      <c r="E9" s="145" t="s">
        <v>107</v>
      </c>
      <c r="F9" s="146"/>
      <c r="G9" s="84">
        <v>10500</v>
      </c>
    </row>
    <row r="10" spans="1:7" ht="38.25" customHeight="1" x14ac:dyDescent="0.75">
      <c r="A10" s="81"/>
      <c r="B10" s="2" t="s">
        <v>1</v>
      </c>
      <c r="C10" s="3" t="s">
        <v>94</v>
      </c>
      <c r="D10" s="85"/>
      <c r="E10" s="143" t="s">
        <v>2</v>
      </c>
      <c r="F10" s="144"/>
      <c r="G10" s="86" t="s">
        <v>95</v>
      </c>
    </row>
    <row r="11" spans="1:7" ht="18" customHeight="1" x14ac:dyDescent="0.75">
      <c r="A11" s="81"/>
      <c r="B11" s="2" t="s">
        <v>3</v>
      </c>
      <c r="C11" s="86" t="s">
        <v>77</v>
      </c>
      <c r="D11" s="85"/>
      <c r="E11" s="143" t="s">
        <v>108</v>
      </c>
      <c r="F11" s="144"/>
      <c r="G11" s="87">
        <v>1500</v>
      </c>
    </row>
    <row r="12" spans="1:7" ht="11.25" customHeight="1" x14ac:dyDescent="0.75">
      <c r="A12" s="81"/>
      <c r="B12" s="2" t="s">
        <v>4</v>
      </c>
      <c r="C12" s="88" t="s">
        <v>63</v>
      </c>
      <c r="D12" s="85"/>
      <c r="E12" s="89" t="s">
        <v>5</v>
      </c>
      <c r="F12" s="90"/>
      <c r="G12" s="91">
        <f>(G9*G11)</f>
        <v>15750000</v>
      </c>
    </row>
    <row r="13" spans="1:7" ht="11.25" customHeight="1" x14ac:dyDescent="0.75">
      <c r="A13" s="81"/>
      <c r="B13" s="2" t="s">
        <v>6</v>
      </c>
      <c r="C13" s="86" t="s">
        <v>64</v>
      </c>
      <c r="D13" s="85"/>
      <c r="E13" s="143" t="s">
        <v>7</v>
      </c>
      <c r="F13" s="144"/>
      <c r="G13" s="86" t="s">
        <v>78</v>
      </c>
    </row>
    <row r="14" spans="1:7" ht="13.5" customHeight="1" x14ac:dyDescent="0.75">
      <c r="A14" s="81"/>
      <c r="B14" s="2" t="s">
        <v>8</v>
      </c>
      <c r="C14" s="86" t="s">
        <v>62</v>
      </c>
      <c r="D14" s="85"/>
      <c r="E14" s="143" t="s">
        <v>9</v>
      </c>
      <c r="F14" s="144"/>
      <c r="G14" s="86" t="s">
        <v>97</v>
      </c>
    </row>
    <row r="15" spans="1:7" ht="25.5" customHeight="1" x14ac:dyDescent="0.75">
      <c r="A15" s="81"/>
      <c r="B15" s="2" t="s">
        <v>10</v>
      </c>
      <c r="C15" s="92">
        <v>44242</v>
      </c>
      <c r="D15" s="85"/>
      <c r="E15" s="147" t="s">
        <v>11</v>
      </c>
      <c r="F15" s="148"/>
      <c r="G15" s="88" t="s">
        <v>84</v>
      </c>
    </row>
    <row r="16" spans="1:7" ht="12" customHeight="1" x14ac:dyDescent="0.75">
      <c r="A16" s="76"/>
      <c r="B16" s="93"/>
      <c r="C16" s="94"/>
      <c r="D16" s="6"/>
      <c r="E16" s="95"/>
      <c r="F16" s="95"/>
      <c r="G16" s="96"/>
    </row>
    <row r="17" spans="1:7" ht="12" customHeight="1" x14ac:dyDescent="0.75">
      <c r="A17" s="97"/>
      <c r="B17" s="149" t="s">
        <v>12</v>
      </c>
      <c r="C17" s="150"/>
      <c r="D17" s="150"/>
      <c r="E17" s="150"/>
      <c r="F17" s="150"/>
      <c r="G17" s="150"/>
    </row>
    <row r="18" spans="1:7" ht="12" customHeight="1" x14ac:dyDescent="0.75">
      <c r="A18" s="76"/>
      <c r="B18" s="98"/>
      <c r="C18" s="99"/>
      <c r="D18" s="99"/>
      <c r="E18" s="99"/>
      <c r="F18" s="100"/>
      <c r="G18" s="100"/>
    </row>
    <row r="19" spans="1:7" ht="12" customHeight="1" x14ac:dyDescent="0.75">
      <c r="A19" s="81"/>
      <c r="B19" s="4" t="s">
        <v>13</v>
      </c>
      <c r="C19" s="5"/>
      <c r="D19" s="6"/>
      <c r="E19" s="6"/>
      <c r="F19" s="6"/>
      <c r="G19" s="6"/>
    </row>
    <row r="20" spans="1:7" ht="24" customHeight="1" x14ac:dyDescent="0.75">
      <c r="A20" s="97"/>
      <c r="B20" s="7" t="s">
        <v>14</v>
      </c>
      <c r="C20" s="7" t="s">
        <v>15</v>
      </c>
      <c r="D20" s="7" t="s">
        <v>16</v>
      </c>
      <c r="E20" s="7" t="s">
        <v>17</v>
      </c>
      <c r="F20" s="7" t="s">
        <v>18</v>
      </c>
      <c r="G20" s="7" t="s">
        <v>19</v>
      </c>
    </row>
    <row r="21" spans="1:7" ht="14.75" x14ac:dyDescent="0.75">
      <c r="A21" s="97"/>
      <c r="B21" s="101" t="s">
        <v>98</v>
      </c>
      <c r="C21" s="3" t="s">
        <v>20</v>
      </c>
      <c r="D21" s="102">
        <v>10</v>
      </c>
      <c r="E21" s="101" t="s">
        <v>99</v>
      </c>
      <c r="F21" s="91">
        <v>20000</v>
      </c>
      <c r="G21" s="91">
        <f t="shared" ref="G21:G26" si="0">(D21*F21)</f>
        <v>200000</v>
      </c>
    </row>
    <row r="22" spans="1:7" ht="14.75" x14ac:dyDescent="0.75">
      <c r="A22" s="97"/>
      <c r="B22" s="101" t="s">
        <v>110</v>
      </c>
      <c r="C22" s="3" t="s">
        <v>20</v>
      </c>
      <c r="D22" s="102">
        <v>12</v>
      </c>
      <c r="E22" s="101" t="s">
        <v>100</v>
      </c>
      <c r="F22" s="91">
        <v>20000</v>
      </c>
      <c r="G22" s="91">
        <f t="shared" si="0"/>
        <v>240000</v>
      </c>
    </row>
    <row r="23" spans="1:7" ht="14.75" x14ac:dyDescent="0.75">
      <c r="A23" s="97"/>
      <c r="B23" s="101" t="s">
        <v>85</v>
      </c>
      <c r="C23" s="3" t="s">
        <v>20</v>
      </c>
      <c r="D23" s="102">
        <v>24</v>
      </c>
      <c r="E23" s="101" t="s">
        <v>100</v>
      </c>
      <c r="F23" s="91">
        <v>20000</v>
      </c>
      <c r="G23" s="91">
        <f t="shared" si="0"/>
        <v>480000</v>
      </c>
    </row>
    <row r="24" spans="1:7" ht="14.75" x14ac:dyDescent="0.75">
      <c r="A24" s="97"/>
      <c r="B24" s="101" t="s">
        <v>109</v>
      </c>
      <c r="C24" s="3" t="s">
        <v>20</v>
      </c>
      <c r="D24" s="102">
        <v>8</v>
      </c>
      <c r="E24" s="101" t="s">
        <v>102</v>
      </c>
      <c r="F24" s="91">
        <v>20000</v>
      </c>
      <c r="G24" s="91">
        <f t="shared" si="0"/>
        <v>160000</v>
      </c>
    </row>
    <row r="25" spans="1:7" ht="21" x14ac:dyDescent="0.75">
      <c r="A25" s="97"/>
      <c r="B25" s="101" t="s">
        <v>111</v>
      </c>
      <c r="C25" s="3" t="s">
        <v>20</v>
      </c>
      <c r="D25" s="102">
        <v>20</v>
      </c>
      <c r="E25" s="101" t="s">
        <v>100</v>
      </c>
      <c r="F25" s="91">
        <v>20000</v>
      </c>
      <c r="G25" s="91">
        <f t="shared" si="0"/>
        <v>400000</v>
      </c>
    </row>
    <row r="26" spans="1:7" ht="14.75" x14ac:dyDescent="0.75">
      <c r="A26" s="97"/>
      <c r="B26" s="101" t="s">
        <v>71</v>
      </c>
      <c r="C26" s="3" t="s">
        <v>20</v>
      </c>
      <c r="D26" s="102">
        <v>5</v>
      </c>
      <c r="E26" s="101" t="s">
        <v>101</v>
      </c>
      <c r="F26" s="91">
        <v>20000</v>
      </c>
      <c r="G26" s="91">
        <f t="shared" si="0"/>
        <v>100000</v>
      </c>
    </row>
    <row r="27" spans="1:7" ht="14.75" x14ac:dyDescent="0.75">
      <c r="A27" s="97"/>
      <c r="B27" s="101" t="s">
        <v>66</v>
      </c>
      <c r="C27" s="3" t="s">
        <v>20</v>
      </c>
      <c r="D27" s="102">
        <v>12</v>
      </c>
      <c r="E27" s="101" t="s">
        <v>96</v>
      </c>
      <c r="F27" s="91">
        <v>20000</v>
      </c>
      <c r="G27" s="91">
        <f t="shared" ref="G27" si="1">(D27*F27)</f>
        <v>240000</v>
      </c>
    </row>
    <row r="28" spans="1:7" ht="12.75" customHeight="1" x14ac:dyDescent="0.75">
      <c r="A28" s="97"/>
      <c r="B28" s="8" t="s">
        <v>21</v>
      </c>
      <c r="C28" s="9"/>
      <c r="D28" s="9"/>
      <c r="E28" s="9"/>
      <c r="F28" s="10"/>
      <c r="G28" s="11">
        <f>SUM(G21:G27)</f>
        <v>1820000</v>
      </c>
    </row>
    <row r="29" spans="1:7" ht="12" customHeight="1" x14ac:dyDescent="0.75">
      <c r="A29" s="76"/>
      <c r="B29" s="98"/>
      <c r="C29" s="100"/>
      <c r="D29" s="100"/>
      <c r="E29" s="100"/>
      <c r="F29" s="103"/>
      <c r="G29" s="103"/>
    </row>
    <row r="30" spans="1:7" ht="12" customHeight="1" x14ac:dyDescent="0.75">
      <c r="A30" s="81"/>
      <c r="B30" s="12" t="s">
        <v>22</v>
      </c>
      <c r="C30" s="13"/>
      <c r="D30" s="14"/>
      <c r="E30" s="14"/>
      <c r="F30" s="15"/>
      <c r="G30" s="15"/>
    </row>
    <row r="31" spans="1:7" ht="24" customHeight="1" x14ac:dyDescent="0.75">
      <c r="A31" s="81"/>
      <c r="B31" s="16" t="s">
        <v>14</v>
      </c>
      <c r="C31" s="17" t="s">
        <v>15</v>
      </c>
      <c r="D31" s="17" t="s">
        <v>16</v>
      </c>
      <c r="E31" s="16" t="s">
        <v>17</v>
      </c>
      <c r="F31" s="17" t="s">
        <v>18</v>
      </c>
      <c r="G31" s="16" t="s">
        <v>19</v>
      </c>
    </row>
    <row r="32" spans="1:7" ht="12" customHeight="1" x14ac:dyDescent="0.75">
      <c r="A32" s="81"/>
      <c r="B32" s="18"/>
      <c r="C32" s="19"/>
      <c r="D32" s="19"/>
      <c r="E32" s="101"/>
      <c r="F32" s="18"/>
      <c r="G32" s="91">
        <f>+D32*F32</f>
        <v>0</v>
      </c>
    </row>
    <row r="33" spans="1:11" ht="12" customHeight="1" x14ac:dyDescent="0.75">
      <c r="A33" s="81"/>
      <c r="B33" s="20" t="s">
        <v>23</v>
      </c>
      <c r="C33" s="21"/>
      <c r="D33" s="21"/>
      <c r="E33" s="21"/>
      <c r="F33" s="22"/>
      <c r="G33" s="22"/>
    </row>
    <row r="34" spans="1:11" ht="12" customHeight="1" x14ac:dyDescent="0.75">
      <c r="A34" s="76"/>
      <c r="B34" s="104"/>
      <c r="C34" s="105"/>
      <c r="D34" s="105"/>
      <c r="E34" s="105"/>
      <c r="F34" s="106"/>
      <c r="G34" s="106"/>
    </row>
    <row r="35" spans="1:11" ht="12" customHeight="1" x14ac:dyDescent="0.75">
      <c r="A35" s="81"/>
      <c r="B35" s="12" t="s">
        <v>24</v>
      </c>
      <c r="C35" s="13"/>
      <c r="D35" s="14"/>
      <c r="E35" s="14"/>
      <c r="F35" s="15"/>
      <c r="G35" s="15"/>
    </row>
    <row r="36" spans="1:11" ht="24" customHeight="1" x14ac:dyDescent="0.75">
      <c r="A36" s="81"/>
      <c r="B36" s="23" t="s">
        <v>14</v>
      </c>
      <c r="C36" s="23" t="s">
        <v>15</v>
      </c>
      <c r="D36" s="23" t="s">
        <v>16</v>
      </c>
      <c r="E36" s="23" t="s">
        <v>17</v>
      </c>
      <c r="F36" s="24" t="s">
        <v>18</v>
      </c>
      <c r="G36" s="23" t="s">
        <v>19</v>
      </c>
    </row>
    <row r="37" spans="1:11" ht="12.75" customHeight="1" x14ac:dyDescent="0.75">
      <c r="A37" s="97"/>
      <c r="B37" s="101" t="s">
        <v>71</v>
      </c>
      <c r="C37" s="3" t="s">
        <v>25</v>
      </c>
      <c r="D37" s="140">
        <f>2/8</f>
        <v>0.25</v>
      </c>
      <c r="E37" s="101" t="s">
        <v>80</v>
      </c>
      <c r="F37" s="91">
        <v>200000</v>
      </c>
      <c r="G37" s="91">
        <f t="shared" ref="G37:G40" si="2">(D37*F37)</f>
        <v>50000</v>
      </c>
    </row>
    <row r="38" spans="1:11" ht="25.5" customHeight="1" x14ac:dyDescent="0.75">
      <c r="A38" s="97"/>
      <c r="B38" s="101" t="s">
        <v>72</v>
      </c>
      <c r="C38" s="3" t="s">
        <v>25</v>
      </c>
      <c r="D38" s="140">
        <f>12/8</f>
        <v>1.5</v>
      </c>
      <c r="E38" s="101" t="s">
        <v>81</v>
      </c>
      <c r="F38" s="91">
        <v>200000</v>
      </c>
      <c r="G38" s="91">
        <f t="shared" ref="G38" si="3">(D38*F38)</f>
        <v>300000</v>
      </c>
    </row>
    <row r="39" spans="1:11" ht="25.5" customHeight="1" x14ac:dyDescent="0.75">
      <c r="A39" s="97"/>
      <c r="B39" s="101" t="s">
        <v>73</v>
      </c>
      <c r="C39" s="3" t="s">
        <v>25</v>
      </c>
      <c r="D39" s="140">
        <f>12/8</f>
        <v>1.5</v>
      </c>
      <c r="E39" s="101" t="s">
        <v>81</v>
      </c>
      <c r="F39" s="91">
        <v>200000</v>
      </c>
      <c r="G39" s="91">
        <f t="shared" ref="G39" si="4">(D39*F39)</f>
        <v>300000</v>
      </c>
    </row>
    <row r="40" spans="1:11" ht="12.75" customHeight="1" x14ac:dyDescent="0.75">
      <c r="A40" s="97"/>
      <c r="B40" s="101" t="s">
        <v>74</v>
      </c>
      <c r="C40" s="3" t="s">
        <v>25</v>
      </c>
      <c r="D40" s="140">
        <f>10/8</f>
        <v>1.25</v>
      </c>
      <c r="E40" s="101" t="s">
        <v>65</v>
      </c>
      <c r="F40" s="91">
        <v>150000</v>
      </c>
      <c r="G40" s="91">
        <f t="shared" si="2"/>
        <v>187500</v>
      </c>
    </row>
    <row r="41" spans="1:11" ht="12.75" customHeight="1" x14ac:dyDescent="0.75">
      <c r="A41" s="81"/>
      <c r="B41" s="25" t="s">
        <v>26</v>
      </c>
      <c r="C41" s="26"/>
      <c r="D41" s="26"/>
      <c r="E41" s="26"/>
      <c r="F41" s="27"/>
      <c r="G41" s="28">
        <f>SUM(G37:G40)</f>
        <v>837500</v>
      </c>
    </row>
    <row r="42" spans="1:11" ht="12" customHeight="1" x14ac:dyDescent="0.75">
      <c r="A42" s="76"/>
      <c r="B42" s="104"/>
      <c r="C42" s="105"/>
      <c r="D42" s="105"/>
      <c r="E42" s="105"/>
      <c r="F42" s="106"/>
      <c r="G42" s="106"/>
    </row>
    <row r="43" spans="1:11" ht="12" customHeight="1" x14ac:dyDescent="0.75">
      <c r="A43" s="81"/>
      <c r="B43" s="12" t="s">
        <v>27</v>
      </c>
      <c r="C43" s="13"/>
      <c r="D43" s="14"/>
      <c r="E43" s="14"/>
      <c r="F43" s="15"/>
      <c r="G43" s="15"/>
    </row>
    <row r="44" spans="1:11" ht="24" customHeight="1" x14ac:dyDescent="0.75">
      <c r="A44" s="81"/>
      <c r="B44" s="24" t="s">
        <v>28</v>
      </c>
      <c r="C44" s="24" t="s">
        <v>29</v>
      </c>
      <c r="D44" s="24" t="s">
        <v>30</v>
      </c>
      <c r="E44" s="24" t="s">
        <v>17</v>
      </c>
      <c r="F44" s="24" t="s">
        <v>18</v>
      </c>
      <c r="G44" s="24" t="s">
        <v>19</v>
      </c>
      <c r="K44" s="107"/>
    </row>
    <row r="45" spans="1:11" ht="12.75" customHeight="1" x14ac:dyDescent="0.75">
      <c r="A45" s="97"/>
      <c r="B45" s="108" t="s">
        <v>31</v>
      </c>
      <c r="C45" s="109"/>
      <c r="D45" s="90"/>
      <c r="E45" s="109"/>
      <c r="F45" s="110"/>
      <c r="G45" s="110"/>
    </row>
    <row r="46" spans="1:11" ht="12.75" customHeight="1" x14ac:dyDescent="0.75">
      <c r="A46" s="97"/>
      <c r="B46" s="89" t="s">
        <v>86</v>
      </c>
      <c r="C46" s="111" t="s">
        <v>68</v>
      </c>
      <c r="D46" s="112">
        <v>15</v>
      </c>
      <c r="E46" s="101" t="s">
        <v>104</v>
      </c>
      <c r="F46" s="110">
        <v>10840</v>
      </c>
      <c r="G46" s="110">
        <f>(D46*F46)</f>
        <v>162600</v>
      </c>
    </row>
    <row r="47" spans="1:11" ht="12.75" customHeight="1" x14ac:dyDescent="0.75">
      <c r="A47" s="97"/>
      <c r="B47" s="89" t="s">
        <v>67</v>
      </c>
      <c r="C47" s="111" t="s">
        <v>75</v>
      </c>
      <c r="D47" s="112">
        <v>20</v>
      </c>
      <c r="E47" s="101" t="s">
        <v>104</v>
      </c>
      <c r="F47" s="110">
        <v>18403</v>
      </c>
      <c r="G47" s="110">
        <f>(D47*F47)</f>
        <v>368060</v>
      </c>
    </row>
    <row r="48" spans="1:11" ht="12.75" customHeight="1" x14ac:dyDescent="0.75">
      <c r="A48" s="97"/>
      <c r="B48" s="89" t="s">
        <v>103</v>
      </c>
      <c r="C48" s="111" t="s">
        <v>75</v>
      </c>
      <c r="D48" s="112">
        <v>20</v>
      </c>
      <c r="E48" s="101" t="s">
        <v>105</v>
      </c>
      <c r="F48" s="110">
        <v>10000</v>
      </c>
      <c r="G48" s="110">
        <f>(D48*F48)</f>
        <v>200000</v>
      </c>
    </row>
    <row r="49" spans="1:7" ht="12.75" customHeight="1" x14ac:dyDescent="0.75">
      <c r="A49" s="97"/>
      <c r="B49" s="89" t="s">
        <v>106</v>
      </c>
      <c r="C49" s="111" t="s">
        <v>75</v>
      </c>
      <c r="D49" s="112">
        <v>5</v>
      </c>
      <c r="E49" s="101" t="s">
        <v>104</v>
      </c>
      <c r="F49" s="110">
        <v>22000</v>
      </c>
      <c r="G49" s="110">
        <f>(D49*F49)</f>
        <v>110000</v>
      </c>
    </row>
    <row r="50" spans="1:7" ht="12.75" customHeight="1" x14ac:dyDescent="0.75">
      <c r="A50" s="97"/>
      <c r="B50" s="89" t="s">
        <v>87</v>
      </c>
      <c r="C50" s="111" t="s">
        <v>68</v>
      </c>
      <c r="D50" s="112">
        <v>10</v>
      </c>
      <c r="E50" s="101" t="s">
        <v>90</v>
      </c>
      <c r="F50" s="110">
        <v>18403</v>
      </c>
      <c r="G50" s="110">
        <f>(D50*F50)</f>
        <v>184030</v>
      </c>
    </row>
    <row r="51" spans="1:7" ht="12.75" customHeight="1" x14ac:dyDescent="0.75">
      <c r="A51" s="97"/>
      <c r="B51" s="108" t="s">
        <v>32</v>
      </c>
      <c r="C51" s="109"/>
      <c r="D51" s="90"/>
      <c r="E51" s="109"/>
      <c r="F51" s="110"/>
      <c r="G51" s="110"/>
    </row>
    <row r="52" spans="1:7" ht="12.75" customHeight="1" x14ac:dyDescent="0.75">
      <c r="A52" s="97"/>
      <c r="B52" s="89" t="s">
        <v>88</v>
      </c>
      <c r="C52" s="111" t="s">
        <v>33</v>
      </c>
      <c r="D52" s="112">
        <v>6</v>
      </c>
      <c r="E52" s="101" t="s">
        <v>82</v>
      </c>
      <c r="F52" s="110">
        <v>9800</v>
      </c>
      <c r="G52" s="110">
        <f>(D52*F52)</f>
        <v>58800</v>
      </c>
    </row>
    <row r="53" spans="1:7" ht="12.75" customHeight="1" x14ac:dyDescent="0.75">
      <c r="A53" s="97"/>
      <c r="B53" s="108" t="s">
        <v>79</v>
      </c>
      <c r="C53" s="111"/>
      <c r="D53" s="112"/>
      <c r="E53" s="111"/>
      <c r="F53" s="110"/>
      <c r="G53" s="110"/>
    </row>
    <row r="54" spans="1:7" ht="12.75" customHeight="1" x14ac:dyDescent="0.75">
      <c r="A54" s="97"/>
      <c r="B54" s="89" t="s">
        <v>89</v>
      </c>
      <c r="C54" s="111" t="s">
        <v>33</v>
      </c>
      <c r="D54" s="112">
        <v>4</v>
      </c>
      <c r="E54" s="113" t="s">
        <v>91</v>
      </c>
      <c r="F54" s="110">
        <v>58000</v>
      </c>
      <c r="G54" s="110">
        <f>(D54*F54)</f>
        <v>232000</v>
      </c>
    </row>
    <row r="55" spans="1:7" ht="12.75" customHeight="1" x14ac:dyDescent="0.75">
      <c r="A55" s="97"/>
      <c r="B55" s="108" t="s">
        <v>34</v>
      </c>
      <c r="C55" s="109"/>
      <c r="D55" s="90"/>
      <c r="E55" s="109"/>
      <c r="F55" s="110"/>
      <c r="G55" s="110"/>
    </row>
    <row r="56" spans="1:7" ht="12.75" customHeight="1" x14ac:dyDescent="0.75">
      <c r="A56" s="97"/>
      <c r="B56" s="114" t="s">
        <v>70</v>
      </c>
      <c r="C56" s="115" t="s">
        <v>33</v>
      </c>
      <c r="D56" s="116">
        <v>5</v>
      </c>
      <c r="E56" s="101" t="s">
        <v>90</v>
      </c>
      <c r="F56" s="117">
        <v>15042</v>
      </c>
      <c r="G56" s="117">
        <f>+F56*D56</f>
        <v>75210</v>
      </c>
    </row>
    <row r="57" spans="1:7" ht="12.75" customHeight="1" x14ac:dyDescent="0.75">
      <c r="A57" s="97"/>
      <c r="B57" s="118" t="s">
        <v>76</v>
      </c>
      <c r="C57" s="119" t="s">
        <v>33</v>
      </c>
      <c r="D57" s="120">
        <v>5</v>
      </c>
      <c r="E57" s="101" t="s">
        <v>90</v>
      </c>
      <c r="F57" s="121">
        <v>38655</v>
      </c>
      <c r="G57" s="121">
        <f>(D57*F57)</f>
        <v>193275</v>
      </c>
    </row>
    <row r="58" spans="1:7" ht="13.5" customHeight="1" x14ac:dyDescent="0.75">
      <c r="A58" s="81"/>
      <c r="B58" s="29" t="s">
        <v>35</v>
      </c>
      <c r="C58" s="30"/>
      <c r="D58" s="30"/>
      <c r="E58" s="30"/>
      <c r="F58" s="31"/>
      <c r="G58" s="32">
        <f>SUM(G45:G57)</f>
        <v>1583975</v>
      </c>
    </row>
    <row r="59" spans="1:7" ht="12" customHeight="1" x14ac:dyDescent="0.75">
      <c r="A59" s="76"/>
      <c r="B59" s="104"/>
      <c r="C59" s="105"/>
      <c r="D59" s="105"/>
      <c r="E59" s="122"/>
      <c r="F59" s="106"/>
      <c r="G59" s="106"/>
    </row>
    <row r="60" spans="1:7" ht="12" customHeight="1" x14ac:dyDescent="0.75">
      <c r="A60" s="81"/>
      <c r="B60" s="12" t="s">
        <v>36</v>
      </c>
      <c r="C60" s="13"/>
      <c r="D60" s="14"/>
      <c r="E60" s="14"/>
      <c r="F60" s="15"/>
      <c r="G60" s="15"/>
    </row>
    <row r="61" spans="1:7" ht="24" customHeight="1" x14ac:dyDescent="0.75">
      <c r="A61" s="81"/>
      <c r="B61" s="23" t="s">
        <v>37</v>
      </c>
      <c r="C61" s="24" t="s">
        <v>29</v>
      </c>
      <c r="D61" s="24" t="s">
        <v>30</v>
      </c>
      <c r="E61" s="23" t="s">
        <v>17</v>
      </c>
      <c r="F61" s="24" t="s">
        <v>18</v>
      </c>
      <c r="G61" s="23" t="s">
        <v>19</v>
      </c>
    </row>
    <row r="62" spans="1:7" ht="12.75" customHeight="1" x14ac:dyDescent="0.75">
      <c r="A62" s="97"/>
      <c r="B62" s="101" t="s">
        <v>69</v>
      </c>
      <c r="C62" s="111" t="s">
        <v>29</v>
      </c>
      <c r="D62" s="110">
        <v>10</v>
      </c>
      <c r="E62" s="101" t="s">
        <v>83</v>
      </c>
      <c r="F62" s="110">
        <v>40000</v>
      </c>
      <c r="G62" s="110">
        <f>(D62*F62)</f>
        <v>400000</v>
      </c>
    </row>
    <row r="63" spans="1:7" ht="12.75" customHeight="1" x14ac:dyDescent="0.75">
      <c r="A63" s="97"/>
      <c r="B63" s="101" t="s">
        <v>92</v>
      </c>
      <c r="C63" s="111" t="s">
        <v>29</v>
      </c>
      <c r="D63" s="110">
        <v>1</v>
      </c>
      <c r="E63" s="101" t="s">
        <v>93</v>
      </c>
      <c r="F63" s="110">
        <v>1200000</v>
      </c>
      <c r="G63" s="110">
        <f>+F63</f>
        <v>1200000</v>
      </c>
    </row>
    <row r="64" spans="1:7" ht="13.5" customHeight="1" x14ac:dyDescent="0.75">
      <c r="A64" s="81"/>
      <c r="B64" s="33" t="s">
        <v>38</v>
      </c>
      <c r="C64" s="34"/>
      <c r="D64" s="34"/>
      <c r="E64" s="34"/>
      <c r="F64" s="35"/>
      <c r="G64" s="36">
        <f>SUM(G62+G63)</f>
        <v>1600000</v>
      </c>
    </row>
    <row r="65" spans="1:7" ht="12" customHeight="1" x14ac:dyDescent="0.75">
      <c r="A65" s="76"/>
      <c r="B65" s="123"/>
      <c r="C65" s="123"/>
      <c r="D65" s="123"/>
      <c r="E65" s="123"/>
      <c r="F65" s="124"/>
      <c r="G65" s="124"/>
    </row>
    <row r="66" spans="1:7" ht="12" customHeight="1" x14ac:dyDescent="0.75">
      <c r="A66" s="125"/>
      <c r="B66" s="48" t="s">
        <v>39</v>
      </c>
      <c r="C66" s="49"/>
      <c r="D66" s="49"/>
      <c r="E66" s="49"/>
      <c r="F66" s="49"/>
      <c r="G66" s="50">
        <f>G28+G41+G58+G64</f>
        <v>5841475</v>
      </c>
    </row>
    <row r="67" spans="1:7" ht="12" customHeight="1" x14ac:dyDescent="0.75">
      <c r="A67" s="125"/>
      <c r="B67" s="51" t="s">
        <v>40</v>
      </c>
      <c r="C67" s="38"/>
      <c r="D67" s="38"/>
      <c r="E67" s="38"/>
      <c r="F67" s="38"/>
      <c r="G67" s="52">
        <f>G66*0.05</f>
        <v>292073.75</v>
      </c>
    </row>
    <row r="68" spans="1:7" ht="12" customHeight="1" x14ac:dyDescent="0.75">
      <c r="A68" s="125"/>
      <c r="B68" s="53" t="s">
        <v>41</v>
      </c>
      <c r="C68" s="37"/>
      <c r="D68" s="37"/>
      <c r="E68" s="37"/>
      <c r="F68" s="37"/>
      <c r="G68" s="54">
        <f>G67+G66</f>
        <v>6133548.75</v>
      </c>
    </row>
    <row r="69" spans="1:7" ht="12" customHeight="1" x14ac:dyDescent="0.75">
      <c r="A69" s="125"/>
      <c r="B69" s="51" t="s">
        <v>42</v>
      </c>
      <c r="C69" s="38"/>
      <c r="D69" s="38"/>
      <c r="E69" s="38"/>
      <c r="F69" s="38"/>
      <c r="G69" s="52">
        <f>G12</f>
        <v>15750000</v>
      </c>
    </row>
    <row r="70" spans="1:7" ht="12" customHeight="1" x14ac:dyDescent="0.75">
      <c r="A70" s="125"/>
      <c r="B70" s="55" t="s">
        <v>43</v>
      </c>
      <c r="C70" s="56"/>
      <c r="D70" s="56"/>
      <c r="E70" s="56"/>
      <c r="F70" s="56"/>
      <c r="G70" s="57">
        <f>G69-G68</f>
        <v>9616451.25</v>
      </c>
    </row>
    <row r="71" spans="1:7" ht="12" customHeight="1" x14ac:dyDescent="0.75">
      <c r="A71" s="125"/>
      <c r="B71" s="46" t="s">
        <v>44</v>
      </c>
      <c r="C71" s="47"/>
      <c r="D71" s="47"/>
      <c r="E71" s="47"/>
      <c r="F71" s="47"/>
      <c r="G71" s="44"/>
    </row>
    <row r="72" spans="1:7" ht="12.75" customHeight="1" thickBot="1" x14ac:dyDescent="0.9">
      <c r="A72" s="125"/>
      <c r="B72" s="58"/>
      <c r="C72" s="47"/>
      <c r="D72" s="47"/>
      <c r="E72" s="47"/>
      <c r="F72" s="47"/>
      <c r="G72" s="44"/>
    </row>
    <row r="73" spans="1:7" ht="12" customHeight="1" x14ac:dyDescent="0.75">
      <c r="A73" s="125"/>
      <c r="B73" s="67" t="s">
        <v>45</v>
      </c>
      <c r="C73" s="126"/>
      <c r="D73" s="126"/>
      <c r="E73" s="126"/>
      <c r="F73" s="127"/>
      <c r="G73" s="44"/>
    </row>
    <row r="74" spans="1:7" ht="12" customHeight="1" x14ac:dyDescent="0.75">
      <c r="A74" s="125"/>
      <c r="B74" s="68" t="s">
        <v>46</v>
      </c>
      <c r="C74" s="65"/>
      <c r="D74" s="65"/>
      <c r="E74" s="65"/>
      <c r="F74" s="128"/>
      <c r="G74" s="44"/>
    </row>
    <row r="75" spans="1:7" ht="12" customHeight="1" x14ac:dyDescent="0.75">
      <c r="A75" s="125"/>
      <c r="B75" s="68" t="s">
        <v>47</v>
      </c>
      <c r="C75" s="65"/>
      <c r="D75" s="65"/>
      <c r="E75" s="65"/>
      <c r="F75" s="128"/>
      <c r="G75" s="44"/>
    </row>
    <row r="76" spans="1:7" ht="12" customHeight="1" x14ac:dyDescent="0.75">
      <c r="A76" s="125"/>
      <c r="B76" s="68" t="s">
        <v>48</v>
      </c>
      <c r="C76" s="65"/>
      <c r="D76" s="65"/>
      <c r="E76" s="65"/>
      <c r="F76" s="128"/>
      <c r="G76" s="44"/>
    </row>
    <row r="77" spans="1:7" ht="12" customHeight="1" x14ac:dyDescent="0.75">
      <c r="A77" s="125"/>
      <c r="B77" s="68" t="s">
        <v>49</v>
      </c>
      <c r="C77" s="65"/>
      <c r="D77" s="65"/>
      <c r="E77" s="65"/>
      <c r="F77" s="128"/>
      <c r="G77" s="44"/>
    </row>
    <row r="78" spans="1:7" ht="12" customHeight="1" x14ac:dyDescent="0.75">
      <c r="A78" s="125"/>
      <c r="B78" s="68" t="s">
        <v>50</v>
      </c>
      <c r="C78" s="65"/>
      <c r="D78" s="65"/>
      <c r="E78" s="65"/>
      <c r="F78" s="128"/>
      <c r="G78" s="44"/>
    </row>
    <row r="79" spans="1:7" ht="12.75" customHeight="1" thickBot="1" x14ac:dyDescent="0.9">
      <c r="A79" s="125"/>
      <c r="B79" s="69" t="s">
        <v>51</v>
      </c>
      <c r="C79" s="129"/>
      <c r="D79" s="129"/>
      <c r="E79" s="129"/>
      <c r="F79" s="130"/>
      <c r="G79" s="44"/>
    </row>
    <row r="80" spans="1:7" ht="12.75" customHeight="1" x14ac:dyDescent="0.75">
      <c r="A80" s="125"/>
      <c r="B80" s="65"/>
      <c r="C80" s="65"/>
      <c r="D80" s="65"/>
      <c r="E80" s="65"/>
      <c r="F80" s="65"/>
      <c r="G80" s="44"/>
    </row>
    <row r="81" spans="1:7" ht="15" customHeight="1" thickBot="1" x14ac:dyDescent="0.9">
      <c r="A81" s="125"/>
      <c r="B81" s="141" t="s">
        <v>52</v>
      </c>
      <c r="C81" s="142"/>
      <c r="D81" s="131"/>
      <c r="E81" s="132"/>
      <c r="F81" s="132"/>
      <c r="G81" s="44"/>
    </row>
    <row r="82" spans="1:7" ht="12" customHeight="1" x14ac:dyDescent="0.75">
      <c r="A82" s="125"/>
      <c r="B82" s="60" t="s">
        <v>37</v>
      </c>
      <c r="C82" s="39" t="s">
        <v>53</v>
      </c>
      <c r="D82" s="133" t="s">
        <v>54</v>
      </c>
      <c r="E82" s="132"/>
      <c r="F82" s="132"/>
      <c r="G82" s="44"/>
    </row>
    <row r="83" spans="1:7" ht="12" customHeight="1" x14ac:dyDescent="0.75">
      <c r="A83" s="125"/>
      <c r="B83" s="61" t="s">
        <v>55</v>
      </c>
      <c r="C83" s="40">
        <f>+G28</f>
        <v>1820000</v>
      </c>
      <c r="D83" s="134">
        <f>(C83/C89)</f>
        <v>0.29672870864521944</v>
      </c>
      <c r="E83" s="132"/>
      <c r="F83" s="132"/>
      <c r="G83" s="44"/>
    </row>
    <row r="84" spans="1:7" ht="12" customHeight="1" x14ac:dyDescent="0.75">
      <c r="A84" s="125"/>
      <c r="B84" s="61" t="s">
        <v>56</v>
      </c>
      <c r="C84" s="40">
        <f>+G32</f>
        <v>0</v>
      </c>
      <c r="D84" s="134">
        <v>0</v>
      </c>
      <c r="E84" s="132"/>
      <c r="F84" s="132"/>
      <c r="G84" s="44"/>
    </row>
    <row r="85" spans="1:7" ht="12" customHeight="1" x14ac:dyDescent="0.75">
      <c r="A85" s="125"/>
      <c r="B85" s="61" t="s">
        <v>57</v>
      </c>
      <c r="C85" s="40">
        <f>+G41</f>
        <v>837500</v>
      </c>
      <c r="D85" s="134">
        <f>(C85/C89)</f>
        <v>0.13654411730240182</v>
      </c>
      <c r="E85" s="132"/>
      <c r="F85" s="132"/>
      <c r="G85" s="44"/>
    </row>
    <row r="86" spans="1:7" ht="12" customHeight="1" x14ac:dyDescent="0.75">
      <c r="A86" s="125"/>
      <c r="B86" s="61" t="s">
        <v>28</v>
      </c>
      <c r="C86" s="40">
        <f>G58</f>
        <v>1583975</v>
      </c>
      <c r="D86" s="134">
        <f>(C86/C89)</f>
        <v>0.25824772322874257</v>
      </c>
      <c r="E86" s="132"/>
      <c r="F86" s="132"/>
      <c r="G86" s="44"/>
    </row>
    <row r="87" spans="1:7" ht="12" customHeight="1" x14ac:dyDescent="0.75">
      <c r="A87" s="125"/>
      <c r="B87" s="61" t="s">
        <v>58</v>
      </c>
      <c r="C87" s="41">
        <f>+G64</f>
        <v>1600000</v>
      </c>
      <c r="D87" s="134">
        <f>(C87/C89)</f>
        <v>0.26086040320458853</v>
      </c>
      <c r="E87" s="43"/>
      <c r="F87" s="43"/>
      <c r="G87" s="44"/>
    </row>
    <row r="88" spans="1:7" ht="12" customHeight="1" x14ac:dyDescent="0.75">
      <c r="A88" s="125"/>
      <c r="B88" s="61" t="s">
        <v>59</v>
      </c>
      <c r="C88" s="41">
        <f>+G67</f>
        <v>292073.75</v>
      </c>
      <c r="D88" s="134">
        <f>(C88/C89)</f>
        <v>4.7619047619047616E-2</v>
      </c>
      <c r="E88" s="43"/>
      <c r="F88" s="43"/>
      <c r="G88" s="44"/>
    </row>
    <row r="89" spans="1:7" ht="12.75" customHeight="1" thickBot="1" x14ac:dyDescent="0.9">
      <c r="A89" s="125"/>
      <c r="B89" s="62" t="s">
        <v>60</v>
      </c>
      <c r="C89" s="63">
        <f>SUM(C83:C88)</f>
        <v>6133548.75</v>
      </c>
      <c r="D89" s="64">
        <f>SUM(D83:D88)</f>
        <v>1</v>
      </c>
      <c r="E89" s="43"/>
      <c r="F89" s="43"/>
      <c r="G89" s="44"/>
    </row>
    <row r="90" spans="1:7" ht="12" customHeight="1" x14ac:dyDescent="0.75">
      <c r="A90" s="125"/>
      <c r="B90" s="58"/>
      <c r="C90" s="47"/>
      <c r="D90" s="47"/>
      <c r="E90" s="47"/>
      <c r="F90" s="47"/>
      <c r="G90" s="44"/>
    </row>
    <row r="91" spans="1:7" ht="12.75" customHeight="1" x14ac:dyDescent="0.75">
      <c r="A91" s="125"/>
      <c r="B91" s="59"/>
      <c r="C91" s="47"/>
      <c r="D91" s="47"/>
      <c r="E91" s="47"/>
      <c r="F91" s="47"/>
      <c r="G91" s="44"/>
    </row>
    <row r="92" spans="1:7" ht="12" customHeight="1" thickBot="1" x14ac:dyDescent="0.9">
      <c r="A92" s="135"/>
      <c r="B92" s="71"/>
      <c r="C92" s="72" t="s">
        <v>112</v>
      </c>
      <c r="D92" s="73"/>
      <c r="E92" s="74"/>
      <c r="F92" s="42"/>
      <c r="G92" s="44"/>
    </row>
    <row r="93" spans="1:7" ht="12" customHeight="1" x14ac:dyDescent="0.75">
      <c r="A93" s="125"/>
      <c r="B93" s="75" t="s">
        <v>113</v>
      </c>
      <c r="C93" s="136">
        <v>10000</v>
      </c>
      <c r="D93" s="136">
        <v>10500</v>
      </c>
      <c r="E93" s="137">
        <v>11000</v>
      </c>
      <c r="F93" s="70"/>
      <c r="G93" s="45"/>
    </row>
    <row r="94" spans="1:7" ht="12.75" customHeight="1" thickBot="1" x14ac:dyDescent="0.9">
      <c r="A94" s="125"/>
      <c r="B94" s="62" t="s">
        <v>114</v>
      </c>
      <c r="C94" s="138">
        <f>(G68/C93)</f>
        <v>613.35487499999999</v>
      </c>
      <c r="D94" s="138">
        <f>(G68/D93)</f>
        <v>584.14750000000004</v>
      </c>
      <c r="E94" s="139">
        <f>(G68/E93)</f>
        <v>557.59534090909096</v>
      </c>
      <c r="F94" s="70"/>
      <c r="G94" s="45"/>
    </row>
    <row r="95" spans="1:7" ht="15.65" customHeight="1" x14ac:dyDescent="0.75">
      <c r="A95" s="125"/>
      <c r="B95" s="66" t="s">
        <v>61</v>
      </c>
      <c r="C95" s="65"/>
      <c r="D95" s="65"/>
      <c r="E95" s="65"/>
      <c r="F95" s="65"/>
      <c r="G95" s="65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PALTO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Lucia González</cp:lastModifiedBy>
  <cp:lastPrinted>2021-03-04T15:47:19Z</cp:lastPrinted>
  <dcterms:created xsi:type="dcterms:W3CDTF">2020-11-27T12:49:26Z</dcterms:created>
  <dcterms:modified xsi:type="dcterms:W3CDTF">2021-04-08T14:32:22Z</dcterms:modified>
</cp:coreProperties>
</file>