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Tirua\"/>
    </mc:Choice>
  </mc:AlternateContent>
  <bookViews>
    <workbookView xWindow="0" yWindow="0" windowWidth="20490" windowHeight="7755"/>
  </bookViews>
  <sheets>
    <sheet name="PAPA GUARDA SECANO PATAGONIA" sheetId="1" r:id="rId1"/>
  </sheets>
  <definedNames>
    <definedName name="_xlnm.Print_Area" localSheetId="0">'PAPA GUARDA SECANO PATAGONIA'!$A$1:$G$92</definedName>
  </definedNames>
  <calcPr calcId="152511"/>
</workbook>
</file>

<file path=xl/calcChain.xml><?xml version="1.0" encoding="utf-8"?>
<calcChain xmlns="http://schemas.openxmlformats.org/spreadsheetml/2006/main">
  <c r="C83" i="1" l="1"/>
  <c r="G54" i="1" l="1"/>
  <c r="G52" i="1"/>
  <c r="G50" i="1"/>
  <c r="G49" i="1"/>
  <c r="G47" i="1"/>
  <c r="G46" i="1"/>
  <c r="G40" i="1"/>
  <c r="G39" i="1"/>
  <c r="G41" i="1" s="1"/>
  <c r="C81" i="1" s="1"/>
  <c r="G34" i="1"/>
  <c r="G33" i="1"/>
  <c r="G32" i="1"/>
  <c r="G31" i="1"/>
  <c r="G30" i="1"/>
  <c r="G25" i="1"/>
  <c r="G24" i="1"/>
  <c r="G23" i="1"/>
  <c r="G22" i="1"/>
  <c r="G21" i="1"/>
  <c r="G20" i="1"/>
  <c r="G55" i="1" l="1"/>
  <c r="C82" i="1" s="1"/>
  <c r="G26" i="1"/>
  <c r="C79" i="1" s="1"/>
  <c r="G35" i="1"/>
  <c r="C80" i="1" s="1"/>
  <c r="G62" i="1" l="1"/>
  <c r="G63" i="1" s="1"/>
  <c r="G64" i="1" l="1"/>
  <c r="C84" i="1"/>
  <c r="C85" i="1" s="1"/>
  <c r="G11" i="1"/>
  <c r="G65" i="1" s="1"/>
  <c r="D82" i="1" l="1"/>
  <c r="D80" i="1"/>
  <c r="E90" i="1"/>
  <c r="E91" i="1" s="1"/>
  <c r="C90" i="1"/>
  <c r="C91" i="1" s="1"/>
  <c r="D90" i="1"/>
  <c r="D91" i="1" s="1"/>
  <c r="G66" i="1"/>
  <c r="D79" i="1"/>
  <c r="D83" i="1"/>
  <c r="D84" i="1"/>
  <c r="D81" i="1"/>
  <c r="D85" i="1" l="1"/>
</calcChain>
</file>

<file path=xl/sharedStrings.xml><?xml version="1.0" encoding="utf-8"?>
<sst xmlns="http://schemas.openxmlformats.org/spreadsheetml/2006/main" count="155" uniqueCount="111">
  <si>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</si>
  <si>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</si>
  <si>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</si>
  <si>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</si>
  <si>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</si>
  <si>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</si>
  <si>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</si>
  <si>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</si>
  <si>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</si>
  <si>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</si>
  <si>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</si>
  <si>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</si>
  <si>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</si>
  <si>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</si>
  <si>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</si>
  <si>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</si>
  <si>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</si>
  <si>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</si>
  <si>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</si>
  <si>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</si>
  <si>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</si>
  <si>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</si>
  <si>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</si>
  <si>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</si>
  <si>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</si>
  <si>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</si>
  <si>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</si>
  <si>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</si>
  <si>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Agosto-Septiembre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</si>
  <si>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</si>
  <si>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</si>
  <si>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</si>
  <si>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</si>
  <si>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</si>
  <si>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</si>
  <si>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</si>
  <si>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</si>
  <si>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</si>
  <si>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</si>
  <si>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</si>
  <si>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</si>
  <si>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</si>
  <si>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</si>
  <si>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</si>
  <si>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</si>
  <si>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</si>
  <si>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</si>
  <si>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</si>
  <si>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</si>
  <si>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</si>
  <si>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</si>
  <si>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</si>
  <si>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</si>
  <si>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</si>
  <si>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</si>
  <si>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</si>
  <si>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</si>
  <si>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</si>
  <si>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</si>
  <si>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</si>
  <si>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</si>
  <si>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</si>
  <si>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</si>
  <si>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</si>
  <si>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PATAGONIA</t>
  </si>
  <si>
    <t>BIO BIO</t>
  </si>
  <si>
    <t>TIRUA</t>
  </si>
  <si>
    <t>RENDIMIENTO (ton/Há.)</t>
  </si>
  <si>
    <t>Abril de 2022</t>
  </si>
  <si>
    <t>autoconsumo</t>
  </si>
  <si>
    <t>Cruza con arado de fierro o palo</t>
  </si>
  <si>
    <t>melgadura</t>
  </si>
  <si>
    <t>Agosto-Octubre</t>
  </si>
  <si>
    <t>Siembra y fertilización</t>
  </si>
  <si>
    <t>Aporca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</si>
  <si>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</si>
  <si>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</si>
  <si>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</si>
  <si>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</si>
  <si>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</si>
  <si>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</si>
  <si>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</si>
  <si>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</si>
  <si>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Enero-Febrero</t>
  </si>
  <si>
    <t>HM</t>
  </si>
  <si>
    <t>Mayo-Agosto</t>
  </si>
  <si>
    <t>Rastraje (2)</t>
  </si>
  <si>
    <t>Junio-Octubre</t>
  </si>
  <si>
    <t xml:space="preserve">Subtotal Costo Maquinaria 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</si>
  <si>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</si>
  <si>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</si>
  <si>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</si>
  <si>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</si>
  <si>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</si>
  <si>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</si>
  <si>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</si>
  <si>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</si>
  <si>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</si>
  <si>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</si>
  <si>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Mezcla N.P.K</t>
  </si>
  <si>
    <t>octubre-Noviembre</t>
  </si>
  <si>
    <t>Sacos</t>
  </si>
  <si>
    <t>Un</t>
  </si>
  <si>
    <t>Febrero Marzo</t>
  </si>
  <si>
    <t>Fuente: INDAP</t>
  </si>
  <si>
    <t>PRECIO ESPERADO ($/tonelada)</t>
  </si>
  <si>
    <t>Costo unitario ($/ton) (*)</t>
  </si>
  <si>
    <t>Rendimiento (ton/hà)</t>
  </si>
  <si>
    <t>Costo unitario ($/sacos 25 kg) (*)</t>
  </si>
  <si>
    <t>febrero de 2022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</si>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</sst>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_-;\-* #,##0_-;_-* &quot;-&quot;_-;_-@_-"/>
    <numFmt numFmtId="170" formatCode="_-* #,##0.00_-;\-* #,##0.00_-;_-* &quot;-&quot;??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0"/>
      <name val="Helvetica Neue"/>
      <family val="2"/>
      <scheme val="minor"/>
    </font>
    <font>
      <sz val="9"/>
      <color theme="1"/>
      <name val="Helvetica Neue"/>
      <family val="2"/>
      <scheme val="minor"/>
    </font>
    <font>
      <b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15" fillId="0" borderId="1"/>
    <xf numFmtId="0" fontId="1" fillId="0" borderId="1"/>
    <xf numFmtId="43" fontId="1" fillId="0" borderId="1" applyFont="0" applyFill="0" applyBorder="0" applyAlignment="0" applyProtection="0"/>
    <xf numFmtId="168" fontId="15" fillId="0" borderId="1" applyFont="0" applyFill="0" applyBorder="0" applyAlignment="0" applyProtection="0"/>
    <xf numFmtId="169" fontId="15" fillId="0" borderId="1" applyFont="0" applyFill="0" applyBorder="0" applyAlignment="0" applyProtection="0"/>
    <xf numFmtId="167" fontId="15" fillId="0" borderId="1" applyFont="0" applyFill="0" applyBorder="0" applyAlignment="0" applyProtection="0"/>
    <xf numFmtId="0" fontId="15" fillId="0" borderId="1"/>
    <xf numFmtId="0" fontId="15" fillId="0" borderId="1"/>
    <xf numFmtId="9" fontId="15" fillId="0" borderId="1" applyFont="0" applyFill="0" applyBorder="0" applyAlignment="0" applyProtection="0"/>
    <xf numFmtId="170" fontId="1" fillId="0" borderId="1" applyFont="0" applyFill="0" applyBorder="0" applyAlignment="0" applyProtection="0"/>
    <xf numFmtId="0" fontId="15" fillId="0" borderId="1"/>
  </cellStyleXfs>
  <cellXfs count="101">
    <xf numFmtId="0" fontId="0" fillId="0" borderId="0" xfId="0" applyFont="1" applyAlignment="1"/>
    <xf numFmtId="0" fontId="10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 applyProtection="1">
      <alignment horizontal="left" wrapText="1"/>
      <protection locked="0"/>
    </xf>
    <xf numFmtId="3" fontId="14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 applyProtection="1">
      <alignment horizontal="center"/>
      <protection locked="0"/>
    </xf>
    <xf numFmtId="3" fontId="14" fillId="0" borderId="2" xfId="0" applyNumberFormat="1" applyFont="1" applyBorder="1"/>
    <xf numFmtId="3" fontId="14" fillId="0" borderId="2" xfId="0" applyNumberFormat="1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Border="1"/>
    <xf numFmtId="0" fontId="14" fillId="0" borderId="2" xfId="0" applyFont="1" applyBorder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2" xfId="0" applyNumberFormat="1" applyFont="1" applyFill="1" applyBorder="1"/>
    <xf numFmtId="0" fontId="14" fillId="0" borderId="2" xfId="0" applyFont="1" applyBorder="1" applyAlignment="1">
      <alignment horizontal="center" wrapText="1"/>
    </xf>
    <xf numFmtId="3" fontId="14" fillId="6" borderId="2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0" fontId="14" fillId="0" borderId="2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3" fontId="14" fillId="0" borderId="2" xfId="1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 wrapText="1"/>
    </xf>
    <xf numFmtId="14" fontId="5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/>
    <xf numFmtId="164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vertical="center"/>
    </xf>
    <xf numFmtId="3" fontId="18" fillId="9" borderId="1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0" fontId="10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0" fontId="10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166" fontId="8" fillId="2" borderId="2" xfId="0" applyNumberFormat="1" applyFont="1" applyFill="1" applyBorder="1" applyAlignment="1">
      <alignment vertical="center"/>
    </xf>
    <xf numFmtId="9" fontId="8" fillId="4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4" fillId="7" borderId="2" xfId="0" applyNumberFormat="1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2">
    <cellStyle name="Millares 2" xfId="4"/>
    <cellStyle name="Millares 3" xfId="3"/>
    <cellStyle name="Millares 4" xfId="10"/>
    <cellStyle name="Millares 6" xfId="5"/>
    <cellStyle name="Moneda 2" xfId="6"/>
    <cellStyle name="Normal" xfId="0" builtinId="0"/>
    <cellStyle name="Normal 2" xfId="1"/>
    <cellStyle name="Normal 3" xfId="2"/>
    <cellStyle name="Normal 4" xfId="7"/>
    <cellStyle name="Normal 4 2" xfId="8"/>
    <cellStyle name="Normal 6" xfId="11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752475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84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92"/>
  <sheetViews>
    <sheetView showGridLines="0" tabSelected="1" topLeftCell="A73" workbookViewId="0">
      <selection activeCell="G59" sqref="G59:G60"/>
    </sheetView>
  </sheetViews>
  <sheetFormatPr baseColWidth="10" defaultColWidth="10.85546875" defaultRowHeight="11.25" customHeight="1"/>
  <cols>
    <col min="1" max="1" width="2.5703125" style="41" customWidth="1"/>
    <col min="2" max="2" width="34.7109375" style="14" customWidth="1"/>
    <col min="3" max="3" width="15.140625" style="14" customWidth="1"/>
    <col min="4" max="4" width="10.5703125" style="14" customWidth="1"/>
    <col min="5" max="5" width="17.7109375" style="14" customWidth="1"/>
    <col min="6" max="6" width="10.28515625" style="14" customWidth="1"/>
    <col min="7" max="7" width="12.42578125" style="14" customWidth="1"/>
    <col min="8" max="255" width="10.85546875" style="14" customWidth="1"/>
    <col min="256" max="16384" width="10.85546875" style="41"/>
  </cols>
  <sheetData>
    <row r="1" spans="2:7" ht="15" customHeight="1">
      <c r="B1" s="40"/>
      <c r="C1" s="40"/>
      <c r="D1" s="40"/>
      <c r="E1" s="40"/>
      <c r="F1" s="40"/>
      <c r="G1" s="40"/>
    </row>
    <row r="2" spans="2:7" ht="15" customHeight="1">
      <c r="B2" s="40"/>
      <c r="C2" s="40"/>
      <c r="D2" s="40"/>
      <c r="E2" s="40"/>
      <c r="F2" s="40"/>
      <c r="G2" s="40"/>
    </row>
    <row r="3" spans="2:7" ht="15" customHeight="1">
      <c r="B3" s="40"/>
      <c r="C3" s="40"/>
      <c r="D3" s="40"/>
      <c r="E3" s="40"/>
      <c r="F3" s="40"/>
      <c r="G3" s="40"/>
    </row>
    <row r="4" spans="2:7" ht="15" customHeight="1">
      <c r="B4" s="40"/>
      <c r="C4" s="40"/>
      <c r="D4" s="40"/>
      <c r="E4" s="40"/>
      <c r="F4" s="40"/>
      <c r="G4" s="40"/>
    </row>
    <row r="5" spans="2:7" ht="15" customHeight="1">
      <c r="B5" s="40"/>
      <c r="C5" s="40"/>
      <c r="D5" s="40"/>
      <c r="E5" s="40"/>
      <c r="F5" s="40"/>
      <c r="G5" s="40"/>
    </row>
    <row r="6" spans="2:7" ht="15" customHeight="1">
      <c r="B6" s="40"/>
      <c r="C6" s="40"/>
      <c r="D6" s="40"/>
      <c r="E6" s="40"/>
      <c r="F6" s="40"/>
      <c r="G6" s="40"/>
    </row>
    <row r="7" spans="2:7" ht="15" customHeight="1">
      <c r="B7" s="40"/>
      <c r="C7" s="40"/>
      <c r="D7" s="40"/>
      <c r="E7" s="40"/>
      <c r="F7" s="40"/>
      <c r="G7" s="40"/>
    </row>
    <row r="8" spans="2:7" ht="12" customHeight="1">
      <c r="B8" s="61" t="s">
        <v>0</v>
      </c>
      <c r="C8" s="60" t="s">
        <v>110</v>
      </c>
      <c r="D8" s="42"/>
      <c r="E8" s="95" t="s">
        <v>67</v>
      </c>
      <c r="F8" s="96"/>
      <c r="G8" s="54">
        <v>25</v>
      </c>
    </row>
    <row r="9" spans="2:7" ht="15">
      <c r="B9" s="50" t="s">
        <v>1</v>
      </c>
      <c r="C9" s="59" t="s">
        <v>64</v>
      </c>
      <c r="D9" s="43"/>
      <c r="E9" s="93" t="s">
        <v>2</v>
      </c>
      <c r="F9" s="94"/>
      <c r="G9" s="51" t="s">
        <v>68</v>
      </c>
    </row>
    <row r="10" spans="2:7" ht="18" customHeight="1">
      <c r="B10" s="50" t="s">
        <v>3</v>
      </c>
      <c r="C10" s="51" t="s">
        <v>4</v>
      </c>
      <c r="D10" s="43"/>
      <c r="E10" s="93" t="s">
        <v>105</v>
      </c>
      <c r="F10" s="94"/>
      <c r="G10" s="55">
        <v>240000</v>
      </c>
    </row>
    <row r="11" spans="2:7" ht="11.25" customHeight="1">
      <c r="B11" s="50" t="s">
        <v>5</v>
      </c>
      <c r="C11" s="52" t="s">
        <v>65</v>
      </c>
      <c r="D11" s="43"/>
      <c r="E11" s="56" t="s">
        <v>6</v>
      </c>
      <c r="F11" s="57"/>
      <c r="G11" s="58">
        <f>(G8*G10)</f>
        <v>6000000</v>
      </c>
    </row>
    <row r="12" spans="2:7" ht="11.25" customHeight="1">
      <c r="B12" s="50" t="s">
        <v>7</v>
      </c>
      <c r="C12" s="51" t="s">
        <v>66</v>
      </c>
      <c r="D12" s="43"/>
      <c r="E12" s="93" t="s">
        <v>8</v>
      </c>
      <c r="F12" s="94"/>
      <c r="G12" s="51" t="s">
        <v>69</v>
      </c>
    </row>
    <row r="13" spans="2:7" ht="13.5" customHeight="1">
      <c r="B13" s="50" t="s">
        <v>9</v>
      </c>
      <c r="C13" s="51" t="s">
        <v>66</v>
      </c>
      <c r="D13" s="43"/>
      <c r="E13" s="93" t="s">
        <v>10</v>
      </c>
      <c r="F13" s="94"/>
      <c r="G13" s="51" t="s">
        <v>109</v>
      </c>
    </row>
    <row r="14" spans="2:7" ht="15">
      <c r="B14" s="50" t="s">
        <v>11</v>
      </c>
      <c r="C14" s="53">
        <v>44197</v>
      </c>
      <c r="D14" s="43"/>
      <c r="E14" s="97" t="s">
        <v>12</v>
      </c>
      <c r="F14" s="98"/>
      <c r="G14" s="52" t="s">
        <v>13</v>
      </c>
    </row>
    <row r="15" spans="2:7" ht="12" customHeight="1">
      <c r="B15" s="44"/>
      <c r="C15" s="45"/>
      <c r="D15" s="42"/>
      <c r="E15" s="42"/>
      <c r="F15" s="42"/>
      <c r="G15" s="46"/>
    </row>
    <row r="16" spans="2:7" ht="12" customHeight="1">
      <c r="B16" s="99" t="s">
        <v>14</v>
      </c>
      <c r="C16" s="100"/>
      <c r="D16" s="100"/>
      <c r="E16" s="100"/>
      <c r="F16" s="100"/>
      <c r="G16" s="100"/>
    </row>
    <row r="17" spans="2:7" ht="12" customHeight="1">
      <c r="B17" s="42"/>
      <c r="C17" s="47"/>
      <c r="D17" s="47"/>
      <c r="E17" s="47"/>
      <c r="F17" s="42"/>
      <c r="G17" s="42"/>
    </row>
    <row r="18" spans="2:7" ht="12" customHeight="1">
      <c r="B18" s="70" t="s">
        <v>15</v>
      </c>
      <c r="C18" s="15"/>
      <c r="D18" s="15"/>
      <c r="E18" s="15"/>
      <c r="F18" s="15"/>
      <c r="G18" s="15"/>
    </row>
    <row r="19" spans="2:7" ht="24" customHeight="1">
      <c r="B19" s="62" t="s">
        <v>16</v>
      </c>
      <c r="C19" s="62" t="s">
        <v>17</v>
      </c>
      <c r="D19" s="62" t="s">
        <v>18</v>
      </c>
      <c r="E19" s="62" t="s">
        <v>19</v>
      </c>
      <c r="F19" s="62" t="s">
        <v>20</v>
      </c>
      <c r="G19" s="62" t="s">
        <v>21</v>
      </c>
    </row>
    <row r="20" spans="2:7" ht="12.75" customHeight="1">
      <c r="B20" s="16" t="s">
        <v>70</v>
      </c>
      <c r="C20" s="17" t="s">
        <v>22</v>
      </c>
      <c r="D20" s="17">
        <v>3</v>
      </c>
      <c r="E20" s="17" t="s">
        <v>28</v>
      </c>
      <c r="F20" s="18">
        <v>15000</v>
      </c>
      <c r="G20" s="18">
        <f>D20*F20</f>
        <v>45000</v>
      </c>
    </row>
    <row r="21" spans="2:7" ht="25.5" customHeight="1">
      <c r="B21" s="19" t="s">
        <v>71</v>
      </c>
      <c r="C21" s="20" t="s">
        <v>22</v>
      </c>
      <c r="D21" s="21">
        <v>1</v>
      </c>
      <c r="E21" s="21" t="s">
        <v>72</v>
      </c>
      <c r="F21" s="18">
        <v>15000</v>
      </c>
      <c r="G21" s="22">
        <f>F21*D21</f>
        <v>15000</v>
      </c>
    </row>
    <row r="22" spans="2:7" ht="12.75" customHeight="1">
      <c r="B22" s="19" t="s">
        <v>73</v>
      </c>
      <c r="C22" s="20" t="s">
        <v>22</v>
      </c>
      <c r="D22" s="21">
        <v>8</v>
      </c>
      <c r="E22" s="21" t="s">
        <v>72</v>
      </c>
      <c r="F22" s="18">
        <v>15000</v>
      </c>
      <c r="G22" s="22">
        <f>F22*D22</f>
        <v>120000</v>
      </c>
    </row>
    <row r="23" spans="2:7" ht="12.75" customHeight="1">
      <c r="B23" s="23" t="s">
        <v>74</v>
      </c>
      <c r="C23" s="20" t="s">
        <v>22</v>
      </c>
      <c r="D23" s="21">
        <v>2</v>
      </c>
      <c r="E23" s="21" t="s">
        <v>29</v>
      </c>
      <c r="F23" s="18">
        <v>15000</v>
      </c>
      <c r="G23" s="22">
        <f>F23*D23</f>
        <v>30000</v>
      </c>
    </row>
    <row r="24" spans="2:7" ht="12" customHeight="1">
      <c r="B24" s="23" t="s">
        <v>75</v>
      </c>
      <c r="C24" s="20" t="s">
        <v>22</v>
      </c>
      <c r="D24" s="21">
        <v>2</v>
      </c>
      <c r="E24" s="21" t="s">
        <v>29</v>
      </c>
      <c r="F24" s="18">
        <v>15000</v>
      </c>
      <c r="G24" s="22">
        <f>F24*D24</f>
        <v>30000</v>
      </c>
    </row>
    <row r="25" spans="2:7" ht="12" customHeight="1">
      <c r="B25" s="23" t="s">
        <v>76</v>
      </c>
      <c r="C25" s="20" t="s">
        <v>77</v>
      </c>
      <c r="D25" s="21">
        <v>1000</v>
      </c>
      <c r="E25" s="21" t="s">
        <v>78</v>
      </c>
      <c r="F25" s="18">
        <v>800</v>
      </c>
      <c r="G25" s="22">
        <f>F25*D25</f>
        <v>800000</v>
      </c>
    </row>
    <row r="26" spans="2:7" ht="15">
      <c r="B26" s="64" t="s">
        <v>23</v>
      </c>
      <c r="C26" s="65"/>
      <c r="D26" s="65"/>
      <c r="E26" s="65"/>
      <c r="F26" s="64"/>
      <c r="G26" s="66">
        <f>SUM(G20:G25)</f>
        <v>1040000</v>
      </c>
    </row>
    <row r="27" spans="2:7" ht="12" customHeight="1">
      <c r="B27" s="15"/>
      <c r="C27" s="24"/>
      <c r="D27" s="24"/>
      <c r="E27" s="24"/>
      <c r="F27" s="15"/>
      <c r="G27" s="15"/>
    </row>
    <row r="28" spans="2:7" ht="12" customHeight="1">
      <c r="B28" s="70" t="s">
        <v>24</v>
      </c>
      <c r="C28" s="24"/>
      <c r="D28" s="24"/>
      <c r="E28" s="24"/>
      <c r="F28" s="15"/>
      <c r="G28" s="15"/>
    </row>
    <row r="29" spans="2:7" ht="12" customHeight="1">
      <c r="B29" s="63" t="s">
        <v>16</v>
      </c>
      <c r="C29" s="62" t="s">
        <v>17</v>
      </c>
      <c r="D29" s="62" t="s">
        <v>18</v>
      </c>
      <c r="E29" s="63" t="s">
        <v>19</v>
      </c>
      <c r="F29" s="62" t="s">
        <v>20</v>
      </c>
      <c r="G29" s="63" t="s">
        <v>21</v>
      </c>
    </row>
    <row r="30" spans="2:7" ht="12" customHeight="1">
      <c r="B30" s="16" t="s">
        <v>79</v>
      </c>
      <c r="C30" s="17" t="s">
        <v>63</v>
      </c>
      <c r="D30" s="17">
        <v>3</v>
      </c>
      <c r="E30" s="17" t="s">
        <v>28</v>
      </c>
      <c r="F30" s="18">
        <v>20000</v>
      </c>
      <c r="G30" s="18">
        <f>D30*F30</f>
        <v>60000</v>
      </c>
    </row>
    <row r="31" spans="2:7" ht="24" customHeight="1">
      <c r="B31" s="16" t="s">
        <v>80</v>
      </c>
      <c r="C31" s="17" t="s">
        <v>63</v>
      </c>
      <c r="D31" s="17">
        <v>1</v>
      </c>
      <c r="E31" s="17" t="s">
        <v>72</v>
      </c>
      <c r="F31" s="18">
        <v>20000</v>
      </c>
      <c r="G31" s="18">
        <f>D31*F31</f>
        <v>20000</v>
      </c>
    </row>
    <row r="32" spans="2:7" ht="12.75" customHeight="1">
      <c r="B32" s="16" t="s">
        <v>81</v>
      </c>
      <c r="C32" s="17" t="s">
        <v>63</v>
      </c>
      <c r="D32" s="17">
        <v>1</v>
      </c>
      <c r="E32" s="17" t="s">
        <v>72</v>
      </c>
      <c r="F32" s="18">
        <v>20000</v>
      </c>
      <c r="G32" s="18">
        <f>D32*F32</f>
        <v>20000</v>
      </c>
    </row>
    <row r="33" spans="2:7" ht="12.75" customHeight="1">
      <c r="B33" s="37" t="s">
        <v>74</v>
      </c>
      <c r="C33" s="38" t="s">
        <v>63</v>
      </c>
      <c r="D33" s="38">
        <v>2</v>
      </c>
      <c r="E33" s="38" t="s">
        <v>29</v>
      </c>
      <c r="F33" s="18">
        <v>20000</v>
      </c>
      <c r="G33" s="39">
        <f>D33*F33</f>
        <v>40000</v>
      </c>
    </row>
    <row r="34" spans="2:7" ht="12.75" customHeight="1">
      <c r="B34" s="25" t="s">
        <v>82</v>
      </c>
      <c r="C34" s="38" t="s">
        <v>63</v>
      </c>
      <c r="D34" s="26">
        <v>5</v>
      </c>
      <c r="E34" s="26" t="s">
        <v>83</v>
      </c>
      <c r="F34" s="18">
        <v>20000</v>
      </c>
      <c r="G34" s="39">
        <f>D34*F34</f>
        <v>100000</v>
      </c>
    </row>
    <row r="35" spans="2:7" ht="12.75" customHeight="1">
      <c r="B35" s="64" t="s">
        <v>25</v>
      </c>
      <c r="C35" s="65"/>
      <c r="D35" s="65"/>
      <c r="E35" s="65"/>
      <c r="F35" s="66"/>
      <c r="G35" s="66">
        <f>SUM(G30:G34)</f>
        <v>240000</v>
      </c>
    </row>
    <row r="36" spans="2:7" ht="12.75" customHeight="1">
      <c r="B36" s="15"/>
      <c r="C36" s="24"/>
      <c r="D36" s="24"/>
      <c r="E36" s="24"/>
      <c r="F36" s="15"/>
      <c r="G36" s="15"/>
    </row>
    <row r="37" spans="2:7" ht="12.75" customHeight="1">
      <c r="B37" s="70" t="s">
        <v>26</v>
      </c>
      <c r="C37" s="24"/>
      <c r="D37" s="24"/>
      <c r="E37" s="24"/>
      <c r="F37" s="15"/>
      <c r="G37" s="15"/>
    </row>
    <row r="38" spans="2:7" ht="25.5" customHeight="1">
      <c r="B38" s="63" t="s">
        <v>16</v>
      </c>
      <c r="C38" s="63" t="s">
        <v>17</v>
      </c>
      <c r="D38" s="63" t="s">
        <v>18</v>
      </c>
      <c r="E38" s="63" t="s">
        <v>19</v>
      </c>
      <c r="F38" s="62" t="s">
        <v>20</v>
      </c>
      <c r="G38" s="63" t="s">
        <v>21</v>
      </c>
    </row>
    <row r="39" spans="2:7" ht="15">
      <c r="B39" s="16" t="s">
        <v>27</v>
      </c>
      <c r="C39" s="17" t="s">
        <v>84</v>
      </c>
      <c r="D39" s="17">
        <v>4</v>
      </c>
      <c r="E39" s="17" t="s">
        <v>85</v>
      </c>
      <c r="F39" s="18">
        <v>22000</v>
      </c>
      <c r="G39" s="18">
        <f>(D39*F39)*1.19</f>
        <v>104720</v>
      </c>
    </row>
    <row r="40" spans="2:7" ht="15">
      <c r="B40" s="37" t="s">
        <v>86</v>
      </c>
      <c r="C40" s="38" t="s">
        <v>84</v>
      </c>
      <c r="D40" s="38">
        <v>3</v>
      </c>
      <c r="E40" s="38" t="s">
        <v>87</v>
      </c>
      <c r="F40" s="39">
        <v>22000</v>
      </c>
      <c r="G40" s="18">
        <f>(D40*F40)*1.19</f>
        <v>78540</v>
      </c>
    </row>
    <row r="41" spans="2:7" ht="12.75" customHeight="1">
      <c r="B41" s="64" t="s">
        <v>88</v>
      </c>
      <c r="C41" s="65"/>
      <c r="D41" s="65"/>
      <c r="E41" s="65"/>
      <c r="F41" s="66"/>
      <c r="G41" s="66">
        <f>G39+G40</f>
        <v>183260</v>
      </c>
    </row>
    <row r="42" spans="2:7" ht="12.75" customHeight="1">
      <c r="B42" s="15"/>
      <c r="C42" s="24"/>
      <c r="D42" s="24"/>
      <c r="E42" s="24"/>
      <c r="F42" s="15"/>
      <c r="G42" s="15"/>
    </row>
    <row r="43" spans="2:7" ht="12.75" customHeight="1">
      <c r="B43" s="70" t="s">
        <v>30</v>
      </c>
      <c r="C43" s="24"/>
      <c r="D43" s="24"/>
      <c r="E43" s="24"/>
      <c r="F43" s="15"/>
      <c r="G43" s="15"/>
    </row>
    <row r="44" spans="2:7" ht="25.5" customHeight="1">
      <c r="B44" s="62" t="s">
        <v>31</v>
      </c>
      <c r="C44" s="62" t="s">
        <v>32</v>
      </c>
      <c r="D44" s="62" t="s">
        <v>33</v>
      </c>
      <c r="E44" s="62" t="s">
        <v>19</v>
      </c>
      <c r="F44" s="62" t="s">
        <v>20</v>
      </c>
      <c r="G44" s="62" t="s">
        <v>21</v>
      </c>
    </row>
    <row r="45" spans="2:7" ht="12.75" customHeight="1">
      <c r="B45" s="27" t="s">
        <v>89</v>
      </c>
      <c r="C45" s="28"/>
      <c r="D45" s="28"/>
      <c r="E45" s="28"/>
      <c r="F45" s="26"/>
      <c r="G45" s="28"/>
    </row>
    <row r="46" spans="2:7" ht="12.75" customHeight="1">
      <c r="B46" s="27" t="s">
        <v>90</v>
      </c>
      <c r="C46" s="26" t="s">
        <v>91</v>
      </c>
      <c r="D46" s="26">
        <v>2</v>
      </c>
      <c r="E46" s="26" t="s">
        <v>72</v>
      </c>
      <c r="F46" s="26">
        <v>12000</v>
      </c>
      <c r="G46" s="29">
        <f>(D46*F46)*1.19</f>
        <v>28560</v>
      </c>
    </row>
    <row r="47" spans="2:7" ht="12" customHeight="1">
      <c r="B47" s="25" t="s">
        <v>92</v>
      </c>
      <c r="C47" s="26" t="s">
        <v>93</v>
      </c>
      <c r="D47" s="26">
        <v>1</v>
      </c>
      <c r="E47" s="38" t="s">
        <v>94</v>
      </c>
      <c r="F47" s="30">
        <v>12900</v>
      </c>
      <c r="G47" s="31">
        <f>(F47*D47)*1.19</f>
        <v>15351</v>
      </c>
    </row>
    <row r="48" spans="2:7" ht="12" customHeight="1">
      <c r="B48" s="27" t="s">
        <v>95</v>
      </c>
      <c r="C48" s="32"/>
      <c r="D48" s="32"/>
      <c r="E48" s="38"/>
      <c r="F48" s="33"/>
      <c r="G48" s="31"/>
    </row>
    <row r="49" spans="2:7" ht="15">
      <c r="B49" s="25" t="s">
        <v>96</v>
      </c>
      <c r="C49" s="26" t="s">
        <v>93</v>
      </c>
      <c r="D49" s="26">
        <v>4</v>
      </c>
      <c r="E49" s="38" t="s">
        <v>97</v>
      </c>
      <c r="F49" s="30">
        <v>15000</v>
      </c>
      <c r="G49" s="31">
        <f>(F49*D49)*1.19</f>
        <v>71400</v>
      </c>
    </row>
    <row r="50" spans="2:7" ht="12.75" customHeight="1">
      <c r="B50" s="25" t="s">
        <v>98</v>
      </c>
      <c r="C50" s="26" t="s">
        <v>35</v>
      </c>
      <c r="D50" s="26">
        <v>2200</v>
      </c>
      <c r="E50" s="38" t="s">
        <v>72</v>
      </c>
      <c r="F50" s="20">
        <v>250</v>
      </c>
      <c r="G50" s="31">
        <f>(F50*D50)*1.19</f>
        <v>654500</v>
      </c>
    </row>
    <row r="51" spans="2:7" ht="12.75" customHeight="1">
      <c r="B51" s="25" t="s">
        <v>34</v>
      </c>
      <c r="C51" s="26"/>
      <c r="D51" s="26"/>
      <c r="E51" s="38"/>
      <c r="F51" s="20"/>
      <c r="G51" s="31"/>
    </row>
    <row r="52" spans="2:7" ht="12.75" customHeight="1">
      <c r="B52" s="25" t="s">
        <v>99</v>
      </c>
      <c r="C52" s="26" t="s">
        <v>35</v>
      </c>
      <c r="D52" s="26">
        <v>1100</v>
      </c>
      <c r="E52" s="38" t="s">
        <v>100</v>
      </c>
      <c r="F52" s="20">
        <v>400</v>
      </c>
      <c r="G52" s="31">
        <f>(F52*D52)*1.19</f>
        <v>523600</v>
      </c>
    </row>
    <row r="53" spans="2:7" ht="12.75" customHeight="1">
      <c r="B53" s="25" t="s">
        <v>37</v>
      </c>
      <c r="C53" s="26"/>
      <c r="D53" s="26"/>
      <c r="E53" s="26"/>
      <c r="F53" s="20"/>
      <c r="G53" s="31"/>
    </row>
    <row r="54" spans="2:7" ht="12.75" customHeight="1">
      <c r="B54" s="25" t="s">
        <v>101</v>
      </c>
      <c r="C54" s="26" t="s">
        <v>102</v>
      </c>
      <c r="D54" s="26">
        <v>1000</v>
      </c>
      <c r="E54" s="26" t="s">
        <v>103</v>
      </c>
      <c r="F54" s="20">
        <v>180</v>
      </c>
      <c r="G54" s="31">
        <f>(F54*D54)*1.19</f>
        <v>214200</v>
      </c>
    </row>
    <row r="55" spans="2:7" ht="12.75" customHeight="1">
      <c r="B55" s="64" t="s">
        <v>36</v>
      </c>
      <c r="C55" s="65"/>
      <c r="D55" s="65"/>
      <c r="E55" s="65"/>
      <c r="F55" s="64"/>
      <c r="G55" s="66">
        <f>SUM(G46:G54)</f>
        <v>1507611</v>
      </c>
    </row>
    <row r="56" spans="2:7" ht="12.75" customHeight="1">
      <c r="B56" s="34"/>
      <c r="C56" s="24"/>
      <c r="D56" s="24"/>
      <c r="E56" s="24"/>
      <c r="F56" s="15"/>
      <c r="G56" s="34"/>
    </row>
    <row r="57" spans="2:7" ht="12.75" customHeight="1">
      <c r="B57" s="70" t="s">
        <v>37</v>
      </c>
      <c r="C57" s="24"/>
      <c r="D57" s="24"/>
      <c r="E57" s="24"/>
      <c r="F57" s="15"/>
      <c r="G57" s="15"/>
    </row>
    <row r="58" spans="2:7" ht="26.25" customHeight="1">
      <c r="B58" s="63" t="s">
        <v>38</v>
      </c>
      <c r="C58" s="62" t="s">
        <v>32</v>
      </c>
      <c r="D58" s="62" t="s">
        <v>33</v>
      </c>
      <c r="E58" s="63" t="s">
        <v>19</v>
      </c>
      <c r="F58" s="62" t="s">
        <v>20</v>
      </c>
      <c r="G58" s="63" t="s">
        <v>21</v>
      </c>
    </row>
    <row r="59" spans="2:7" ht="12.75" customHeight="1">
      <c r="B59" s="16"/>
      <c r="C59" s="17"/>
      <c r="D59" s="17"/>
      <c r="E59" s="17"/>
      <c r="F59" s="18"/>
      <c r="G59" s="18"/>
    </row>
    <row r="60" spans="2:7" ht="13.5" customHeight="1">
      <c r="B60" s="64" t="s">
        <v>39</v>
      </c>
      <c r="C60" s="65"/>
      <c r="D60" s="65"/>
      <c r="E60" s="65"/>
      <c r="F60" s="64"/>
      <c r="G60" s="66"/>
    </row>
    <row r="61" spans="2:7" ht="12" customHeight="1">
      <c r="B61" s="34"/>
      <c r="C61" s="24"/>
      <c r="D61" s="24"/>
      <c r="E61" s="24"/>
      <c r="F61" s="15"/>
      <c r="G61" s="34"/>
    </row>
    <row r="62" spans="2:7" ht="12" customHeight="1">
      <c r="B62" s="70" t="s">
        <v>40</v>
      </c>
      <c r="C62" s="71"/>
      <c r="D62" s="71"/>
      <c r="E62" s="71"/>
      <c r="F62" s="70"/>
      <c r="G62" s="72">
        <f>G26+G35+G41+G55+G60</f>
        <v>2970871</v>
      </c>
    </row>
    <row r="63" spans="2:7" ht="15">
      <c r="B63" s="67" t="s">
        <v>41</v>
      </c>
      <c r="C63" s="68"/>
      <c r="D63" s="68"/>
      <c r="E63" s="68"/>
      <c r="F63" s="67"/>
      <c r="G63" s="69">
        <f>G62*5%</f>
        <v>148543.55000000002</v>
      </c>
    </row>
    <row r="64" spans="2:7" ht="12.75" customHeight="1">
      <c r="B64" s="70" t="s">
        <v>42</v>
      </c>
      <c r="C64" s="71"/>
      <c r="D64" s="71"/>
      <c r="E64" s="71"/>
      <c r="F64" s="70"/>
      <c r="G64" s="72">
        <f>SUM(G62:G63)</f>
        <v>3119414.55</v>
      </c>
    </row>
    <row r="65" spans="2:7" ht="15">
      <c r="B65" s="67" t="s">
        <v>43</v>
      </c>
      <c r="C65" s="68"/>
      <c r="D65" s="68"/>
      <c r="E65" s="68"/>
      <c r="F65" s="67"/>
      <c r="G65" s="69">
        <f>G11</f>
        <v>6000000</v>
      </c>
    </row>
    <row r="66" spans="2:7" ht="13.5" customHeight="1">
      <c r="B66" s="70" t="s">
        <v>44</v>
      </c>
      <c r="C66" s="71"/>
      <c r="D66" s="71"/>
      <c r="E66" s="71"/>
      <c r="F66" s="70"/>
      <c r="G66" s="73">
        <f>G65-G64</f>
        <v>2880585.45</v>
      </c>
    </row>
    <row r="67" spans="2:7" ht="12" customHeight="1">
      <c r="B67" s="35" t="s">
        <v>104</v>
      </c>
      <c r="C67" s="35"/>
      <c r="D67" s="35"/>
      <c r="E67" s="35"/>
      <c r="F67" s="35"/>
      <c r="G67" s="35"/>
    </row>
    <row r="68" spans="2:7" ht="12.75" customHeight="1">
      <c r="B68" s="7"/>
      <c r="C68" s="6"/>
      <c r="D68" s="6"/>
      <c r="E68" s="6"/>
      <c r="F68" s="6"/>
      <c r="G68" s="3"/>
    </row>
    <row r="69" spans="2:7" ht="12" customHeight="1">
      <c r="B69" s="48" t="s">
        <v>45</v>
      </c>
      <c r="C69" s="5"/>
      <c r="D69" s="5"/>
      <c r="E69" s="5"/>
      <c r="F69" s="5"/>
      <c r="G69" s="3"/>
    </row>
    <row r="70" spans="2:7" ht="12" customHeight="1">
      <c r="B70" s="74" t="s">
        <v>46</v>
      </c>
      <c r="C70" s="75"/>
      <c r="D70" s="75"/>
      <c r="E70" s="75"/>
      <c r="F70" s="75"/>
      <c r="G70" s="76"/>
    </row>
    <row r="71" spans="2:7" ht="12" customHeight="1">
      <c r="B71" s="77" t="s">
        <v>47</v>
      </c>
      <c r="C71" s="5"/>
      <c r="D71" s="5"/>
      <c r="E71" s="5"/>
      <c r="F71" s="5"/>
      <c r="G71" s="78"/>
    </row>
    <row r="72" spans="2:7" ht="12" customHeight="1">
      <c r="B72" s="77" t="s">
        <v>48</v>
      </c>
      <c r="C72" s="5"/>
      <c r="D72" s="5"/>
      <c r="E72" s="5"/>
      <c r="F72" s="5"/>
      <c r="G72" s="78"/>
    </row>
    <row r="73" spans="2:7" ht="12" customHeight="1">
      <c r="B73" s="77" t="s">
        <v>49</v>
      </c>
      <c r="C73" s="5"/>
      <c r="D73" s="5"/>
      <c r="E73" s="5"/>
      <c r="F73" s="5"/>
      <c r="G73" s="78"/>
    </row>
    <row r="74" spans="2:7" ht="12" customHeight="1">
      <c r="B74" s="77" t="s">
        <v>50</v>
      </c>
      <c r="C74" s="5"/>
      <c r="D74" s="5"/>
      <c r="E74" s="5"/>
      <c r="F74" s="5"/>
      <c r="G74" s="78"/>
    </row>
    <row r="75" spans="2:7" ht="12.75" customHeight="1">
      <c r="B75" s="79" t="s">
        <v>51</v>
      </c>
      <c r="C75" s="80"/>
      <c r="D75" s="80"/>
      <c r="E75" s="80"/>
      <c r="F75" s="80"/>
      <c r="G75" s="81"/>
    </row>
    <row r="76" spans="2:7" ht="12.75" customHeight="1">
      <c r="B76" s="9"/>
      <c r="C76" s="5"/>
      <c r="D76" s="5"/>
      <c r="E76" s="5"/>
      <c r="F76" s="5"/>
      <c r="G76" s="3"/>
    </row>
    <row r="77" spans="2:7" ht="15" customHeight="1">
      <c r="B77" s="91" t="s">
        <v>52</v>
      </c>
      <c r="C77" s="92"/>
      <c r="D77" s="49"/>
      <c r="E77" s="1"/>
      <c r="F77" s="1"/>
      <c r="G77" s="3"/>
    </row>
    <row r="78" spans="2:7" ht="12" customHeight="1">
      <c r="B78" s="82" t="s">
        <v>38</v>
      </c>
      <c r="C78" s="82" t="s">
        <v>53</v>
      </c>
      <c r="D78" s="83" t="s">
        <v>54</v>
      </c>
      <c r="E78" s="1"/>
      <c r="F78" s="1"/>
      <c r="G78" s="3"/>
    </row>
    <row r="79" spans="2:7" ht="12" customHeight="1">
      <c r="B79" s="84" t="s">
        <v>55</v>
      </c>
      <c r="C79" s="85">
        <f>G26</f>
        <v>1040000</v>
      </c>
      <c r="D79" s="86">
        <f>(C79/C85)</f>
        <v>0.33339589314924495</v>
      </c>
      <c r="E79" s="1"/>
      <c r="F79" s="1"/>
      <c r="G79" s="3"/>
    </row>
    <row r="80" spans="2:7" ht="12" customHeight="1">
      <c r="B80" s="84" t="s">
        <v>56</v>
      </c>
      <c r="C80" s="85">
        <f>G35</f>
        <v>240000</v>
      </c>
      <c r="D80" s="86">
        <f>C80/C85</f>
        <v>7.693751380367192E-2</v>
      </c>
      <c r="E80" s="1"/>
      <c r="F80" s="1"/>
      <c r="G80" s="3"/>
    </row>
    <row r="81" spans="2:7" ht="12" customHeight="1">
      <c r="B81" s="84" t="s">
        <v>57</v>
      </c>
      <c r="C81" s="85">
        <f>G41</f>
        <v>183260</v>
      </c>
      <c r="D81" s="86">
        <f>(C81/C85)</f>
        <v>5.874820324858715E-2</v>
      </c>
      <c r="E81" s="1"/>
      <c r="F81" s="1"/>
      <c r="G81" s="3"/>
    </row>
    <row r="82" spans="2:7" ht="12" customHeight="1">
      <c r="B82" s="84" t="s">
        <v>31</v>
      </c>
      <c r="C82" s="85">
        <f>G55</f>
        <v>1507611</v>
      </c>
      <c r="D82" s="86">
        <f>(C82/C85)</f>
        <v>0.48329934217944842</v>
      </c>
      <c r="E82" s="1"/>
      <c r="F82" s="1"/>
      <c r="G82" s="3"/>
    </row>
    <row r="83" spans="2:7" ht="12" customHeight="1">
      <c r="B83" s="84" t="s">
        <v>58</v>
      </c>
      <c r="C83" s="87">
        <f>G59</f>
        <v>0</v>
      </c>
      <c r="D83" s="86">
        <f>(C83/C85)</f>
        <v>0</v>
      </c>
      <c r="E83" s="2"/>
      <c r="F83" s="2"/>
      <c r="G83" s="3"/>
    </row>
    <row r="84" spans="2:7" ht="12" customHeight="1">
      <c r="B84" s="84" t="s">
        <v>59</v>
      </c>
      <c r="C84" s="87">
        <f>G63</f>
        <v>148543.55000000002</v>
      </c>
      <c r="D84" s="86">
        <f>(C84/C85)</f>
        <v>4.761904761904763E-2</v>
      </c>
      <c r="E84" s="2"/>
      <c r="F84" s="2"/>
      <c r="G84" s="3"/>
    </row>
    <row r="85" spans="2:7" ht="12.75" customHeight="1">
      <c r="B85" s="82" t="s">
        <v>60</v>
      </c>
      <c r="C85" s="36">
        <f>SUM(C79:C84)</f>
        <v>3119414.55</v>
      </c>
      <c r="D85" s="88">
        <f>SUM(D79:D84)</f>
        <v>1</v>
      </c>
      <c r="E85" s="2"/>
      <c r="F85" s="2"/>
      <c r="G85" s="3"/>
    </row>
    <row r="86" spans="2:7" ht="12" customHeight="1">
      <c r="B86" s="7"/>
      <c r="C86" s="6"/>
      <c r="D86" s="6"/>
      <c r="E86" s="6"/>
      <c r="F86" s="6"/>
      <c r="G86" s="3"/>
    </row>
    <row r="87" spans="2:7" ht="12.75" customHeight="1">
      <c r="B87" s="8"/>
      <c r="C87" s="6"/>
      <c r="D87" s="6"/>
      <c r="E87" s="6"/>
      <c r="F87" s="6"/>
      <c r="G87" s="3"/>
    </row>
    <row r="88" spans="2:7" ht="12" customHeight="1">
      <c r="B88" s="13"/>
      <c r="C88" s="12" t="s">
        <v>61</v>
      </c>
      <c r="D88" s="13"/>
      <c r="E88" s="13"/>
      <c r="F88" s="2"/>
      <c r="G88" s="3"/>
    </row>
    <row r="89" spans="2:7" ht="12" customHeight="1">
      <c r="B89" s="82" t="s">
        <v>107</v>
      </c>
      <c r="C89" s="89">
        <v>20</v>
      </c>
      <c r="D89" s="89">
        <v>22.5</v>
      </c>
      <c r="E89" s="89">
        <v>25</v>
      </c>
      <c r="F89" s="11"/>
      <c r="G89" s="4"/>
    </row>
    <row r="90" spans="2:7" ht="12.75" customHeight="1">
      <c r="B90" s="82" t="s">
        <v>106</v>
      </c>
      <c r="C90" s="36">
        <f>+$G$64/C89</f>
        <v>155970.72749999998</v>
      </c>
      <c r="D90" s="36">
        <f t="shared" ref="D90:E90" si="0">+$G$64/D89</f>
        <v>138640.64666666667</v>
      </c>
      <c r="E90" s="36">
        <f t="shared" si="0"/>
        <v>124776.58199999999</v>
      </c>
      <c r="F90" s="11"/>
      <c r="G90" s="4"/>
    </row>
    <row r="91" spans="2:7" ht="15">
      <c r="B91" s="90" t="s">
        <v>108</v>
      </c>
      <c r="C91" s="36">
        <f>25*C90/1000</f>
        <v>3899.2681874999994</v>
      </c>
      <c r="D91" s="36">
        <f t="shared" ref="D91:E91" si="1">25*D90/1000</f>
        <v>3466.0161666666663</v>
      </c>
      <c r="E91" s="36">
        <f t="shared" si="1"/>
        <v>3119.41455</v>
      </c>
      <c r="F91" s="11"/>
      <c r="G91" s="4"/>
    </row>
    <row r="92" spans="2:7" ht="15.6" customHeight="1">
      <c r="B92" s="10" t="s">
        <v>62</v>
      </c>
      <c r="C92" s="5"/>
      <c r="D92" s="5"/>
      <c r="E92" s="5"/>
      <c r="F92" s="5"/>
      <c r="G92" s="5"/>
    </row>
  </sheetData>
  <mergeCells count="8">
    <mergeCell ref="B77:C77"/>
    <mergeCell ref="E12:F12"/>
    <mergeCell ref="E10:F10"/>
    <mergeCell ref="E9:F9"/>
    <mergeCell ref="E8:F8"/>
    <mergeCell ref="E13:F13"/>
    <mergeCell ref="E14:F14"/>
    <mergeCell ref="B16:G16"/>
  </mergeCells>
  <pageMargins left="0.39370078740157483" right="0.43307086614173229" top="0.35433070866141736" bottom="0.35433070866141736" header="0.31496062992125984" footer="0.31496062992125984"/>
  <pageSetup paperSize="3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SECANO PATAGONIA</vt:lpstr>
      <vt:lpstr>'PAPA GUARDA SECANO PATAGONIA'!Área_de_impresión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2021-01-05T20:59:12Z</cp:lastPrinted>
  <dcterms:created xsi:type="dcterms:W3CDTF">2020-11-27T12:49:26Z</dcterms:created>
  <dcterms:modified xsi:type="dcterms:W3CDTF">2021-02-04T14:35:27Z</dcterms:modified>
</cp:coreProperties>
</file>