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C84" i="1" l="1"/>
  <c r="C87" i="1"/>
  <c r="G58" i="1"/>
  <c r="G56" i="1"/>
  <c r="G54" i="1"/>
  <c r="G53" i="1"/>
  <c r="G51" i="1"/>
  <c r="G50" i="1"/>
  <c r="G49" i="1"/>
  <c r="G47" i="1"/>
  <c r="G46" i="1"/>
  <c r="G41" i="1"/>
  <c r="G42" i="1" s="1"/>
  <c r="C85" i="1" s="1"/>
  <c r="G40" i="1"/>
  <c r="G39" i="1"/>
  <c r="G38" i="1"/>
  <c r="G37" i="1"/>
  <c r="G36" i="1"/>
  <c r="G26" i="1"/>
  <c r="G25" i="1"/>
  <c r="G24" i="1"/>
  <c r="G23" i="1"/>
  <c r="G22" i="1"/>
  <c r="G21" i="1"/>
  <c r="G12" i="1"/>
  <c r="G69" i="1" s="1"/>
  <c r="G59" i="1" l="1"/>
  <c r="C86" i="1" s="1"/>
  <c r="G27" i="1"/>
  <c r="G66" i="1" s="1"/>
  <c r="G67" i="1" s="1"/>
  <c r="C83" i="1" l="1"/>
  <c r="C88" i="1"/>
  <c r="G68" i="1"/>
  <c r="E94" i="1" l="1"/>
  <c r="D94" i="1"/>
  <c r="C94" i="1"/>
  <c r="G70" i="1"/>
  <c r="C89" i="1"/>
  <c r="D87" i="1" l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<sst xmlns="http://schemas.openxmlformats.org/spreadsheetml/2006/main" count="160" uniqueCount="107">
  <si>
    <t>RUBRO O CULTIVO</t>
  </si>
  <si>
    <t>PAPA</t>
  </si>
  <si>
    <t>VARIEDAD</t>
  </si>
  <si>
    <t>DESIRE</t>
  </si>
  <si>
    <t>FECHA ESTIMADA  PRECIO VENTA</t>
  </si>
  <si>
    <t>Mar-Abr</t>
  </si>
  <si>
    <t>NIVEL TECNOLÓGICO</t>
  </si>
  <si>
    <t>MEDIO</t>
  </si>
  <si>
    <t>REGIÓN</t>
  </si>
  <si>
    <t>DE LOS RIOS</t>
  </si>
  <si>
    <t>INGRESO ESPERADO, con IVA ($)</t>
  </si>
  <si>
    <t>AGENCIA DE ÁREA</t>
  </si>
  <si>
    <t>SAN JOSE DE MARIQUINA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</si>
  <si>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</si>
  <si>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</si>
  <si>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</si>
  <si>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</si>
  <si>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</si>
  <si>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</si>
  <si>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HELADAS EXCESO LLUVIA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</si>
  <si>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</si>
  <si>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</si>
  <si>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</si>
  <si>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</si>
  <si>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</si>
  <si>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</si>
  <si>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</si>
  <si>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</si>
  <si>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Selección y desifección</t>
  </si>
  <si>
    <t>JH</t>
  </si>
  <si>
    <t>Septiembre</t>
  </si>
  <si>
    <t>Mezcla fertilizantes y otros</t>
  </si>
  <si>
    <t>siembra y abono manual</t>
  </si>
  <si>
    <t>Aplicación biocidas</t>
  </si>
  <si>
    <t>Septiembre - Enero</t>
  </si>
  <si>
    <t>Fertilización post-siembra</t>
  </si>
  <si>
    <t>Noviembre</t>
  </si>
  <si>
    <t>Cosecha</t>
  </si>
  <si>
    <t>Febrero - Marzo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</si>
  <si>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</si>
  <si>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</si>
  <si>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</si>
  <si>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</si>
  <si>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</si>
  <si>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</si>
  <si>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Rastraje</t>
  </si>
  <si>
    <t>Aradura</t>
  </si>
  <si>
    <t>Octubre</t>
  </si>
  <si>
    <t>Abrir surcos</t>
  </si>
  <si>
    <t>Aporca</t>
  </si>
  <si>
    <t>Subtotal Costo Maquinaria</t>
  </si>
  <si>
    <t>INSUMOS</t>
  </si>
  <si>
    <t>Insumos</t>
  </si>
  <si>
    <t>Unidad (Kg/l/u)</t>
  </si>
  <si>
    <t>Cantidad (Kg/l/u)</t>
  </si>
  <si>
    <t>SEMILLA (corriente)</t>
  </si>
  <si>
    <t>Kg</t>
  </si>
  <si>
    <t>Sep-Oct</t>
  </si>
  <si>
    <t>SACOS</t>
  </si>
  <si>
    <t>u</t>
  </si>
  <si>
    <t>FERTILIZANTES</t>
  </si>
  <si>
    <t>Nitromag</t>
  </si>
  <si>
    <t>Oct-Nov</t>
  </si>
  <si>
    <t>Superfosfato Triple</t>
  </si>
  <si>
    <t>Muriato de Potasio</t>
  </si>
  <si>
    <t>HERBICIDAS</t>
  </si>
  <si>
    <t>Glifosato 48</t>
  </si>
  <si>
    <t>l</t>
  </si>
  <si>
    <t>Bectra 48 SC</t>
  </si>
  <si>
    <t>FUNGICIDA</t>
  </si>
  <si>
    <t>Metalaxil MZ</t>
  </si>
  <si>
    <t>Diciembre</t>
  </si>
  <si>
    <t>INSECTICIDA</t>
  </si>
  <si>
    <t>ZERO 5 EC (Lambda-cihalotrina)</t>
  </si>
  <si>
    <t>Nov-Dic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</si>
  <si>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</si>
  <si>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</si>
  <si>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</si>
  <si>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</si>
  <si>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</si>
  <si>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</si>
  <si>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</si>
  <si>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</si>
  <si>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</si>
  <si>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</si>
  <si>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</si>
  <si>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</si>
  <si>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</si>
  <si>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</si>
  <si>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</si>
  <si>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</si>
  <si>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</si>
  <si>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</si>
  <si>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</si>
  <si>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</si>
  <si>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</si>
  <si>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</si>
  <si>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</si>
  <si>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</si>
  <si>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</si>
  <si>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</si>
  <si>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</si>
  <si>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</si>
  <si>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PRECIO ESPERADO ($/Kg)</t>
  </si>
  <si>
    <t>ESCENARIOS COSTO UNITARIO  ($/Kg)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</si>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</sst>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&quot;;&quot;-&quot;* #,##0&quot; &quot;;&quot; &quot;* &quot;-&quot;??&quot; &quot;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CB3B0"/>
        <bgColor indexed="64"/>
      </patternFill>
    </fill>
    <fill>
      <patternFill patternType="solid">
        <fgColor rgb="FFFF891C"/>
        <bgColor indexed="64"/>
      </patternFill>
    </fill>
    <fill>
      <patternFill patternType="solid">
        <fgColor rgb="FF388194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36">
    <xf numFmtId="0" fontId="0" fillId="0" borderId="0" xfId="0"/>
    <xf numFmtId="0" fontId="1" fillId="2" borderId="0" xfId="1" applyFont="1" applyFill="1" applyBorder="1" applyAlignment="1"/>
    <xf numFmtId="0" fontId="1" fillId="0" borderId="0" xfId="1" applyNumberFormat="1" applyFont="1" applyAlignment="1"/>
    <xf numFmtId="0" fontId="1" fillId="0" borderId="0" xfId="1" applyFont="1" applyAlignment="1"/>
    <xf numFmtId="0" fontId="3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wrapText="1"/>
    </xf>
    <xf numFmtId="14" fontId="3" fillId="2" borderId="0" xfId="1" applyNumberFormat="1" applyFont="1" applyFill="1" applyBorder="1" applyAlignment="1"/>
    <xf numFmtId="0" fontId="3" fillId="2" borderId="0" xfId="1" applyFont="1" applyFill="1" applyBorder="1" applyAlignment="1">
      <alignment horizontal="justify" wrapText="1"/>
    </xf>
    <xf numFmtId="0" fontId="3" fillId="2" borderId="0" xfId="1" applyFont="1" applyFill="1" applyBorder="1" applyAlignment="1">
      <alignment horizontal="left"/>
    </xf>
    <xf numFmtId="49" fontId="2" fillId="4" borderId="6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vertical="center"/>
    </xf>
    <xf numFmtId="3" fontId="7" fillId="3" borderId="5" xfId="1" applyNumberFormat="1" applyFont="1" applyFill="1" applyBorder="1" applyAlignment="1">
      <alignment vertical="center"/>
    </xf>
    <xf numFmtId="3" fontId="3" fillId="2" borderId="0" xfId="1" applyNumberFormat="1" applyFont="1" applyFill="1" applyBorder="1" applyAlignment="1"/>
    <xf numFmtId="0" fontId="3" fillId="2" borderId="0" xfId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49" fontId="8" fillId="3" borderId="3" xfId="1" applyNumberFormat="1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vertical="center"/>
    </xf>
    <xf numFmtId="0" fontId="8" fillId="3" borderId="5" xfId="1" applyFont="1" applyFill="1" applyBorder="1" applyAlignment="1">
      <alignment vertical="center"/>
    </xf>
    <xf numFmtId="0" fontId="1" fillId="0" borderId="0" xfId="1" applyNumberFormat="1" applyFont="1" applyBorder="1" applyAlignment="1"/>
    <xf numFmtId="49" fontId="10" fillId="3" borderId="3" xfId="1" applyNumberFormat="1" applyFont="1" applyFill="1" applyBorder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vertical="center"/>
    </xf>
    <xf numFmtId="3" fontId="10" fillId="3" borderId="5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wrapText="1"/>
    </xf>
    <xf numFmtId="49" fontId="4" fillId="2" borderId="4" xfId="1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/>
    <xf numFmtId="49" fontId="4" fillId="2" borderId="4" xfId="1" applyNumberFormat="1" applyFont="1" applyFill="1" applyBorder="1" applyAlignment="1">
      <alignment horizontal="center" wrapText="1"/>
    </xf>
    <xf numFmtId="165" fontId="4" fillId="2" borderId="4" xfId="1" applyNumberFormat="1" applyFont="1" applyFill="1" applyBorder="1" applyAlignment="1"/>
    <xf numFmtId="3" fontId="4" fillId="2" borderId="5" xfId="1" applyNumberFormat="1" applyFont="1" applyFill="1" applyBorder="1" applyAlignment="1"/>
    <xf numFmtId="49" fontId="2" fillId="4" borderId="3" xfId="1" applyNumberFormat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167" fontId="2" fillId="4" borderId="5" xfId="1" applyNumberFormat="1" applyFont="1" applyFill="1" applyBorder="1" applyAlignment="1">
      <alignment vertical="center"/>
    </xf>
    <xf numFmtId="49" fontId="2" fillId="3" borderId="3" xfId="1" applyNumberFormat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167" fontId="2" fillId="3" borderId="5" xfId="1" applyNumberFormat="1" applyFont="1" applyFill="1" applyBorder="1" applyAlignment="1">
      <alignment vertical="center"/>
    </xf>
    <xf numFmtId="0" fontId="11" fillId="4" borderId="4" xfId="1" applyFont="1" applyFill="1" applyBorder="1" applyAlignment="1">
      <alignment vertical="center"/>
    </xf>
    <xf numFmtId="167" fontId="2" fillId="5" borderId="5" xfId="1" applyNumberFormat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49" fontId="14" fillId="2" borderId="7" xfId="1" applyNumberFormat="1" applyFont="1" applyFill="1" applyBorder="1" applyAlignment="1">
      <alignment vertical="center"/>
    </xf>
    <xf numFmtId="0" fontId="16" fillId="2" borderId="8" xfId="1" applyFont="1" applyFill="1" applyBorder="1" applyAlignment="1"/>
    <xf numFmtId="0" fontId="16" fillId="2" borderId="9" xfId="1" applyFont="1" applyFill="1" applyBorder="1" applyAlignment="1"/>
    <xf numFmtId="49" fontId="16" fillId="2" borderId="10" xfId="1" applyNumberFormat="1" applyFont="1" applyFill="1" applyBorder="1" applyAlignment="1">
      <alignment vertical="center"/>
    </xf>
    <xf numFmtId="0" fontId="16" fillId="2" borderId="0" xfId="1" applyFont="1" applyFill="1" applyBorder="1" applyAlignment="1"/>
    <xf numFmtId="0" fontId="16" fillId="2" borderId="11" xfId="1" applyFont="1" applyFill="1" applyBorder="1" applyAlignment="1"/>
    <xf numFmtId="49" fontId="16" fillId="2" borderId="12" xfId="1" applyNumberFormat="1" applyFont="1" applyFill="1" applyBorder="1" applyAlignment="1">
      <alignment vertical="center"/>
    </xf>
    <xf numFmtId="0" fontId="16" fillId="2" borderId="13" xfId="1" applyFont="1" applyFill="1" applyBorder="1" applyAlignment="1"/>
    <xf numFmtId="0" fontId="16" fillId="2" borderId="14" xfId="1" applyFont="1" applyFill="1" applyBorder="1" applyAlignment="1"/>
    <xf numFmtId="0" fontId="1" fillId="2" borderId="15" xfId="1" applyFont="1" applyFill="1" applyBorder="1" applyAlignment="1"/>
    <xf numFmtId="0" fontId="16" fillId="2" borderId="0" xfId="1" applyFont="1" applyFill="1" applyBorder="1" applyAlignment="1">
      <alignment vertical="center"/>
    </xf>
    <xf numFmtId="0" fontId="16" fillId="0" borderId="0" xfId="1" applyFont="1" applyFill="1" applyBorder="1" applyAlignment="1"/>
    <xf numFmtId="49" fontId="14" fillId="6" borderId="19" xfId="1" applyNumberFormat="1" applyFont="1" applyFill="1" applyBorder="1" applyAlignment="1">
      <alignment vertical="center"/>
    </xf>
    <xf numFmtId="49" fontId="14" fillId="6" borderId="20" xfId="1" applyNumberFormat="1" applyFont="1" applyFill="1" applyBorder="1" applyAlignment="1">
      <alignment vertical="center"/>
    </xf>
    <xf numFmtId="49" fontId="16" fillId="6" borderId="21" xfId="1" applyNumberFormat="1" applyFont="1" applyFill="1" applyBorder="1" applyAlignment="1"/>
    <xf numFmtId="49" fontId="14" fillId="2" borderId="22" xfId="1" applyNumberFormat="1" applyFont="1" applyFill="1" applyBorder="1" applyAlignment="1">
      <alignment vertical="center"/>
    </xf>
    <xf numFmtId="3" fontId="14" fillId="2" borderId="23" xfId="1" applyNumberFormat="1" applyFont="1" applyFill="1" applyBorder="1" applyAlignment="1">
      <alignment vertical="center"/>
    </xf>
    <xf numFmtId="9" fontId="16" fillId="2" borderId="24" xfId="1" applyNumberFormat="1" applyFont="1" applyFill="1" applyBorder="1" applyAlignment="1"/>
    <xf numFmtId="0" fontId="14" fillId="2" borderId="23" xfId="1" applyNumberFormat="1" applyFont="1" applyFill="1" applyBorder="1" applyAlignment="1">
      <alignment vertical="center"/>
    </xf>
    <xf numFmtId="168" fontId="14" fillId="2" borderId="23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49" fontId="14" fillId="6" borderId="25" xfId="1" applyNumberFormat="1" applyFont="1" applyFill="1" applyBorder="1" applyAlignment="1">
      <alignment vertical="center"/>
    </xf>
    <xf numFmtId="168" fontId="14" fillId="6" borderId="26" xfId="1" applyNumberFormat="1" applyFont="1" applyFill="1" applyBorder="1" applyAlignment="1">
      <alignment vertical="center"/>
    </xf>
    <xf numFmtId="9" fontId="14" fillId="6" borderId="27" xfId="1" applyNumberFormat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49" fontId="14" fillId="6" borderId="3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167" fontId="19" fillId="2" borderId="0" xfId="1" applyNumberFormat="1" applyFont="1" applyFill="1" applyBorder="1" applyAlignment="1">
      <alignment vertical="center"/>
    </xf>
    <xf numFmtId="49" fontId="14" fillId="6" borderId="32" xfId="1" applyNumberFormat="1" applyFont="1" applyFill="1" applyBorder="1" applyAlignment="1">
      <alignment vertical="center"/>
    </xf>
    <xf numFmtId="3" fontId="14" fillId="6" borderId="33" xfId="1" applyNumberFormat="1" applyFont="1" applyFill="1" applyBorder="1" applyAlignment="1">
      <alignment horizontal="center" vertical="center"/>
    </xf>
    <xf numFmtId="3" fontId="14" fillId="6" borderId="34" xfId="1" applyNumberFormat="1" applyFont="1" applyFill="1" applyBorder="1" applyAlignment="1">
      <alignment horizontal="center" vertical="center"/>
    </xf>
    <xf numFmtId="49" fontId="16" fillId="2" borderId="0" xfId="1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 wrapText="1"/>
    </xf>
    <xf numFmtId="49" fontId="3" fillId="2" borderId="6" xfId="1" applyNumberFormat="1" applyFont="1" applyFill="1" applyBorder="1" applyAlignment="1">
      <alignment horizontal="right"/>
    </xf>
    <xf numFmtId="49" fontId="4" fillId="2" borderId="6" xfId="1" applyNumberFormat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right" vertical="center"/>
    </xf>
    <xf numFmtId="166" fontId="4" fillId="2" borderId="6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3" fontId="4" fillId="2" borderId="6" xfId="1" applyNumberFormat="1" applyFont="1" applyFill="1" applyBorder="1" applyAlignment="1">
      <alignment horizontal="right" vertical="center" wrapText="1"/>
    </xf>
    <xf numFmtId="49" fontId="4" fillId="2" borderId="6" xfId="1" applyNumberFormat="1" applyFont="1" applyFill="1" applyBorder="1" applyAlignment="1">
      <alignment horizontal="right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14" fontId="4" fillId="2" borderId="6" xfId="1" applyNumberFormat="1" applyFont="1" applyFill="1" applyBorder="1" applyAlignment="1">
      <alignment horizontal="right" vertical="center"/>
    </xf>
    <xf numFmtId="49" fontId="2" fillId="3" borderId="6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wrapText="1"/>
    </xf>
    <xf numFmtId="3" fontId="4" fillId="2" borderId="6" xfId="1" applyNumberFormat="1" applyFont="1" applyFill="1" applyBorder="1" applyAlignment="1">
      <alignment horizontal="right" wrapText="1"/>
    </xf>
    <xf numFmtId="0" fontId="4" fillId="2" borderId="6" xfId="1" applyNumberFormat="1" applyFont="1" applyFill="1" applyBorder="1" applyAlignment="1">
      <alignment horizontal="right" wrapText="1"/>
    </xf>
    <xf numFmtId="49" fontId="4" fillId="2" borderId="6" xfId="1" applyNumberFormat="1" applyFont="1" applyFill="1" applyBorder="1" applyAlignment="1">
      <alignment horizontal="right" wrapText="1"/>
    </xf>
    <xf numFmtId="49" fontId="2" fillId="3" borderId="6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left" vertical="top" wrapText="1"/>
    </xf>
    <xf numFmtId="0" fontId="4" fillId="2" borderId="6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/>
    <xf numFmtId="49" fontId="4" fillId="2" borderId="6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right" vertical="center" wrapText="1"/>
    </xf>
    <xf numFmtId="3" fontId="4" fillId="2" borderId="6" xfId="1" applyNumberFormat="1" applyFont="1" applyFill="1" applyBorder="1" applyAlignment="1">
      <alignment horizontal="right"/>
    </xf>
    <xf numFmtId="0" fontId="4" fillId="2" borderId="6" xfId="1" applyNumberFormat="1" applyFont="1" applyFill="1" applyBorder="1" applyAlignment="1">
      <alignment horizontal="right"/>
    </xf>
    <xf numFmtId="49" fontId="4" fillId="2" borderId="6" xfId="1" applyNumberFormat="1" applyFont="1" applyFill="1" applyBorder="1" applyAlignment="1">
      <alignment horizontal="right"/>
    </xf>
    <xf numFmtId="0" fontId="4" fillId="2" borderId="6" xfId="1" applyFont="1" applyFill="1" applyBorder="1" applyAlignment="1">
      <alignment horizontal="right"/>
    </xf>
    <xf numFmtId="49" fontId="9" fillId="2" borderId="6" xfId="1" applyNumberFormat="1" applyFont="1" applyFill="1" applyBorder="1" applyAlignment="1">
      <alignment vertical="center" wrapText="1"/>
    </xf>
    <xf numFmtId="49" fontId="4" fillId="2" borderId="6" xfId="1" applyNumberFormat="1" applyFont="1" applyFill="1" applyBorder="1" applyAlignment="1"/>
    <xf numFmtId="3" fontId="3" fillId="2" borderId="6" xfId="1" applyNumberFormat="1" applyFont="1" applyFill="1" applyBorder="1" applyAlignment="1"/>
    <xf numFmtId="3" fontId="14" fillId="6" borderId="6" xfId="1" applyNumberFormat="1" applyFont="1" applyFill="1" applyBorder="1" applyAlignment="1">
      <alignment horizontal="center" vertical="center"/>
    </xf>
    <xf numFmtId="3" fontId="14" fillId="6" borderId="6" xfId="2" applyNumberFormat="1" applyFont="1" applyFill="1" applyBorder="1" applyAlignment="1">
      <alignment horizontal="center" vertical="center"/>
    </xf>
    <xf numFmtId="3" fontId="14" fillId="6" borderId="31" xfId="2" applyNumberFormat="1" applyFont="1" applyFill="1" applyBorder="1" applyAlignment="1">
      <alignment horizontal="center" vertical="center"/>
    </xf>
    <xf numFmtId="49" fontId="17" fillId="4" borderId="35" xfId="1" applyNumberFormat="1" applyFont="1" applyFill="1" applyBorder="1" applyAlignment="1">
      <alignment horizontal="center" vertical="center"/>
    </xf>
    <xf numFmtId="49" fontId="17" fillId="4" borderId="28" xfId="1" applyNumberFormat="1" applyFont="1" applyFill="1" applyBorder="1" applyAlignment="1">
      <alignment horizontal="center" vertical="center"/>
    </xf>
    <xf numFmtId="49" fontId="17" fillId="4" borderId="29" xfId="1" applyNumberFormat="1" applyFont="1" applyFill="1" applyBorder="1" applyAlignment="1">
      <alignment horizontal="center" vertical="center"/>
    </xf>
    <xf numFmtId="49" fontId="17" fillId="4" borderId="16" xfId="1" applyNumberFormat="1" applyFont="1" applyFill="1" applyBorder="1" applyAlignment="1">
      <alignment horizontal="center" vertical="center"/>
    </xf>
    <xf numFmtId="49" fontId="17" fillId="4" borderId="17" xfId="1" applyNumberFormat="1" applyFont="1" applyFill="1" applyBorder="1" applyAlignment="1">
      <alignment horizontal="center" vertical="center"/>
    </xf>
    <xf numFmtId="49" fontId="17" fillId="4" borderId="18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228600</xdr:colOff>
      <xdr:row>7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5715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6"/>
  <sheetViews>
    <sheetView showGridLines="0" tabSelected="1" workbookViewId="0">
      <selection activeCell="L17" sqref="L17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8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.5703125" style="2" customWidth="1"/>
    <col min="9" max="250" width="10.85546875" style="2" customWidth="1"/>
    <col min="251" max="251" width="10.85546875" style="3"/>
    <col min="252" max="252" width="4.42578125" style="3" customWidth="1"/>
    <col min="253" max="253" width="18.85546875" style="3" customWidth="1"/>
    <col min="254" max="254" width="19.42578125" style="3" customWidth="1"/>
    <col min="255" max="255" width="9.42578125" style="3" customWidth="1"/>
    <col min="256" max="256" width="14.42578125" style="3" customWidth="1"/>
    <col min="257" max="257" width="11" style="3" customWidth="1"/>
    <col min="258" max="258" width="12.42578125" style="3" customWidth="1"/>
    <col min="259" max="259" width="1.5703125" style="3" customWidth="1"/>
    <col min="260" max="506" width="10.85546875" style="3" customWidth="1"/>
    <col min="507" max="507" width="10.85546875" style="3"/>
    <col min="508" max="508" width="4.42578125" style="3" customWidth="1"/>
    <col min="509" max="509" width="18.85546875" style="3" customWidth="1"/>
    <col min="510" max="510" width="19.42578125" style="3" customWidth="1"/>
    <col min="511" max="511" width="9.42578125" style="3" customWidth="1"/>
    <col min="512" max="512" width="14.42578125" style="3" customWidth="1"/>
    <col min="513" max="513" width="11" style="3" customWidth="1"/>
    <col min="514" max="514" width="12.42578125" style="3" customWidth="1"/>
    <col min="515" max="515" width="1.5703125" style="3" customWidth="1"/>
    <col min="516" max="762" width="10.85546875" style="3" customWidth="1"/>
    <col min="763" max="763" width="10.85546875" style="3"/>
    <col min="764" max="764" width="4.42578125" style="3" customWidth="1"/>
    <col min="765" max="765" width="18.85546875" style="3" customWidth="1"/>
    <col min="766" max="766" width="19.42578125" style="3" customWidth="1"/>
    <col min="767" max="767" width="9.42578125" style="3" customWidth="1"/>
    <col min="768" max="768" width="14.42578125" style="3" customWidth="1"/>
    <col min="769" max="769" width="11" style="3" customWidth="1"/>
    <col min="770" max="770" width="12.42578125" style="3" customWidth="1"/>
    <col min="771" max="771" width="1.5703125" style="3" customWidth="1"/>
    <col min="772" max="1018" width="10.85546875" style="3" customWidth="1"/>
    <col min="1019" max="1019" width="10.85546875" style="3"/>
    <col min="1020" max="1020" width="4.42578125" style="3" customWidth="1"/>
    <col min="1021" max="1021" width="18.85546875" style="3" customWidth="1"/>
    <col min="1022" max="1022" width="19.42578125" style="3" customWidth="1"/>
    <col min="1023" max="1023" width="9.42578125" style="3" customWidth="1"/>
    <col min="1024" max="1024" width="14.42578125" style="3" customWidth="1"/>
    <col min="1025" max="1025" width="11" style="3" customWidth="1"/>
    <col min="1026" max="1026" width="12.42578125" style="3" customWidth="1"/>
    <col min="1027" max="1027" width="1.5703125" style="3" customWidth="1"/>
    <col min="1028" max="1274" width="10.85546875" style="3" customWidth="1"/>
    <col min="1275" max="1275" width="10.85546875" style="3"/>
    <col min="1276" max="1276" width="4.42578125" style="3" customWidth="1"/>
    <col min="1277" max="1277" width="18.85546875" style="3" customWidth="1"/>
    <col min="1278" max="1278" width="19.42578125" style="3" customWidth="1"/>
    <col min="1279" max="1279" width="9.42578125" style="3" customWidth="1"/>
    <col min="1280" max="1280" width="14.42578125" style="3" customWidth="1"/>
    <col min="1281" max="1281" width="11" style="3" customWidth="1"/>
    <col min="1282" max="1282" width="12.42578125" style="3" customWidth="1"/>
    <col min="1283" max="1283" width="1.5703125" style="3" customWidth="1"/>
    <col min="1284" max="1530" width="10.85546875" style="3" customWidth="1"/>
    <col min="1531" max="1531" width="10.85546875" style="3"/>
    <col min="1532" max="1532" width="4.42578125" style="3" customWidth="1"/>
    <col min="1533" max="1533" width="18.85546875" style="3" customWidth="1"/>
    <col min="1534" max="1534" width="19.42578125" style="3" customWidth="1"/>
    <col min="1535" max="1535" width="9.42578125" style="3" customWidth="1"/>
    <col min="1536" max="1536" width="14.42578125" style="3" customWidth="1"/>
    <col min="1537" max="1537" width="11" style="3" customWidth="1"/>
    <col min="1538" max="1538" width="12.42578125" style="3" customWidth="1"/>
    <col min="1539" max="1539" width="1.5703125" style="3" customWidth="1"/>
    <col min="1540" max="1786" width="10.85546875" style="3" customWidth="1"/>
    <col min="1787" max="1787" width="10.85546875" style="3"/>
    <col min="1788" max="1788" width="4.42578125" style="3" customWidth="1"/>
    <col min="1789" max="1789" width="18.85546875" style="3" customWidth="1"/>
    <col min="1790" max="1790" width="19.42578125" style="3" customWidth="1"/>
    <col min="1791" max="1791" width="9.42578125" style="3" customWidth="1"/>
    <col min="1792" max="1792" width="14.42578125" style="3" customWidth="1"/>
    <col min="1793" max="1793" width="11" style="3" customWidth="1"/>
    <col min="1794" max="1794" width="12.42578125" style="3" customWidth="1"/>
    <col min="1795" max="1795" width="1.5703125" style="3" customWidth="1"/>
    <col min="1796" max="2042" width="10.85546875" style="3" customWidth="1"/>
    <col min="2043" max="2043" width="10.85546875" style="3"/>
    <col min="2044" max="2044" width="4.42578125" style="3" customWidth="1"/>
    <col min="2045" max="2045" width="18.85546875" style="3" customWidth="1"/>
    <col min="2046" max="2046" width="19.42578125" style="3" customWidth="1"/>
    <col min="2047" max="2047" width="9.42578125" style="3" customWidth="1"/>
    <col min="2048" max="2048" width="14.42578125" style="3" customWidth="1"/>
    <col min="2049" max="2049" width="11" style="3" customWidth="1"/>
    <col min="2050" max="2050" width="12.42578125" style="3" customWidth="1"/>
    <col min="2051" max="2051" width="1.5703125" style="3" customWidth="1"/>
    <col min="2052" max="2298" width="10.85546875" style="3" customWidth="1"/>
    <col min="2299" max="2299" width="10.85546875" style="3"/>
    <col min="2300" max="2300" width="4.42578125" style="3" customWidth="1"/>
    <col min="2301" max="2301" width="18.85546875" style="3" customWidth="1"/>
    <col min="2302" max="2302" width="19.42578125" style="3" customWidth="1"/>
    <col min="2303" max="2303" width="9.42578125" style="3" customWidth="1"/>
    <col min="2304" max="2304" width="14.42578125" style="3" customWidth="1"/>
    <col min="2305" max="2305" width="11" style="3" customWidth="1"/>
    <col min="2306" max="2306" width="12.42578125" style="3" customWidth="1"/>
    <col min="2307" max="2307" width="1.5703125" style="3" customWidth="1"/>
    <col min="2308" max="2554" width="10.85546875" style="3" customWidth="1"/>
    <col min="2555" max="2555" width="10.85546875" style="3"/>
    <col min="2556" max="2556" width="4.42578125" style="3" customWidth="1"/>
    <col min="2557" max="2557" width="18.85546875" style="3" customWidth="1"/>
    <col min="2558" max="2558" width="19.42578125" style="3" customWidth="1"/>
    <col min="2559" max="2559" width="9.42578125" style="3" customWidth="1"/>
    <col min="2560" max="2560" width="14.42578125" style="3" customWidth="1"/>
    <col min="2561" max="2561" width="11" style="3" customWidth="1"/>
    <col min="2562" max="2562" width="12.42578125" style="3" customWidth="1"/>
    <col min="2563" max="2563" width="1.5703125" style="3" customWidth="1"/>
    <col min="2564" max="2810" width="10.85546875" style="3" customWidth="1"/>
    <col min="2811" max="2811" width="10.85546875" style="3"/>
    <col min="2812" max="2812" width="4.42578125" style="3" customWidth="1"/>
    <col min="2813" max="2813" width="18.85546875" style="3" customWidth="1"/>
    <col min="2814" max="2814" width="19.42578125" style="3" customWidth="1"/>
    <col min="2815" max="2815" width="9.42578125" style="3" customWidth="1"/>
    <col min="2816" max="2816" width="14.42578125" style="3" customWidth="1"/>
    <col min="2817" max="2817" width="11" style="3" customWidth="1"/>
    <col min="2818" max="2818" width="12.42578125" style="3" customWidth="1"/>
    <col min="2819" max="2819" width="1.5703125" style="3" customWidth="1"/>
    <col min="2820" max="3066" width="10.85546875" style="3" customWidth="1"/>
    <col min="3067" max="3067" width="10.85546875" style="3"/>
    <col min="3068" max="3068" width="4.42578125" style="3" customWidth="1"/>
    <col min="3069" max="3069" width="18.85546875" style="3" customWidth="1"/>
    <col min="3070" max="3070" width="19.42578125" style="3" customWidth="1"/>
    <col min="3071" max="3071" width="9.42578125" style="3" customWidth="1"/>
    <col min="3072" max="3072" width="14.42578125" style="3" customWidth="1"/>
    <col min="3073" max="3073" width="11" style="3" customWidth="1"/>
    <col min="3074" max="3074" width="12.42578125" style="3" customWidth="1"/>
    <col min="3075" max="3075" width="1.5703125" style="3" customWidth="1"/>
    <col min="3076" max="3322" width="10.85546875" style="3" customWidth="1"/>
    <col min="3323" max="3323" width="10.85546875" style="3"/>
    <col min="3324" max="3324" width="4.42578125" style="3" customWidth="1"/>
    <col min="3325" max="3325" width="18.85546875" style="3" customWidth="1"/>
    <col min="3326" max="3326" width="19.42578125" style="3" customWidth="1"/>
    <col min="3327" max="3327" width="9.42578125" style="3" customWidth="1"/>
    <col min="3328" max="3328" width="14.42578125" style="3" customWidth="1"/>
    <col min="3329" max="3329" width="11" style="3" customWidth="1"/>
    <col min="3330" max="3330" width="12.42578125" style="3" customWidth="1"/>
    <col min="3331" max="3331" width="1.5703125" style="3" customWidth="1"/>
    <col min="3332" max="3578" width="10.85546875" style="3" customWidth="1"/>
    <col min="3579" max="3579" width="10.85546875" style="3"/>
    <col min="3580" max="3580" width="4.42578125" style="3" customWidth="1"/>
    <col min="3581" max="3581" width="18.85546875" style="3" customWidth="1"/>
    <col min="3582" max="3582" width="19.42578125" style="3" customWidth="1"/>
    <col min="3583" max="3583" width="9.42578125" style="3" customWidth="1"/>
    <col min="3584" max="3584" width="14.42578125" style="3" customWidth="1"/>
    <col min="3585" max="3585" width="11" style="3" customWidth="1"/>
    <col min="3586" max="3586" width="12.42578125" style="3" customWidth="1"/>
    <col min="3587" max="3587" width="1.5703125" style="3" customWidth="1"/>
    <col min="3588" max="3834" width="10.85546875" style="3" customWidth="1"/>
    <col min="3835" max="3835" width="10.85546875" style="3"/>
    <col min="3836" max="3836" width="4.42578125" style="3" customWidth="1"/>
    <col min="3837" max="3837" width="18.85546875" style="3" customWidth="1"/>
    <col min="3838" max="3838" width="19.42578125" style="3" customWidth="1"/>
    <col min="3839" max="3839" width="9.42578125" style="3" customWidth="1"/>
    <col min="3840" max="3840" width="14.42578125" style="3" customWidth="1"/>
    <col min="3841" max="3841" width="11" style="3" customWidth="1"/>
    <col min="3842" max="3842" width="12.42578125" style="3" customWidth="1"/>
    <col min="3843" max="3843" width="1.5703125" style="3" customWidth="1"/>
    <col min="3844" max="4090" width="10.85546875" style="3" customWidth="1"/>
    <col min="4091" max="4091" width="10.85546875" style="3"/>
    <col min="4092" max="4092" width="4.42578125" style="3" customWidth="1"/>
    <col min="4093" max="4093" width="18.85546875" style="3" customWidth="1"/>
    <col min="4094" max="4094" width="19.42578125" style="3" customWidth="1"/>
    <col min="4095" max="4095" width="9.42578125" style="3" customWidth="1"/>
    <col min="4096" max="4096" width="14.42578125" style="3" customWidth="1"/>
    <col min="4097" max="4097" width="11" style="3" customWidth="1"/>
    <col min="4098" max="4098" width="12.42578125" style="3" customWidth="1"/>
    <col min="4099" max="4099" width="1.5703125" style="3" customWidth="1"/>
    <col min="4100" max="4346" width="10.85546875" style="3" customWidth="1"/>
    <col min="4347" max="4347" width="10.85546875" style="3"/>
    <col min="4348" max="4348" width="4.42578125" style="3" customWidth="1"/>
    <col min="4349" max="4349" width="18.85546875" style="3" customWidth="1"/>
    <col min="4350" max="4350" width="19.42578125" style="3" customWidth="1"/>
    <col min="4351" max="4351" width="9.42578125" style="3" customWidth="1"/>
    <col min="4352" max="4352" width="14.42578125" style="3" customWidth="1"/>
    <col min="4353" max="4353" width="11" style="3" customWidth="1"/>
    <col min="4354" max="4354" width="12.42578125" style="3" customWidth="1"/>
    <col min="4355" max="4355" width="1.5703125" style="3" customWidth="1"/>
    <col min="4356" max="4602" width="10.85546875" style="3" customWidth="1"/>
    <col min="4603" max="4603" width="10.85546875" style="3"/>
    <col min="4604" max="4604" width="4.42578125" style="3" customWidth="1"/>
    <col min="4605" max="4605" width="18.85546875" style="3" customWidth="1"/>
    <col min="4606" max="4606" width="19.42578125" style="3" customWidth="1"/>
    <col min="4607" max="4607" width="9.42578125" style="3" customWidth="1"/>
    <col min="4608" max="4608" width="14.42578125" style="3" customWidth="1"/>
    <col min="4609" max="4609" width="11" style="3" customWidth="1"/>
    <col min="4610" max="4610" width="12.42578125" style="3" customWidth="1"/>
    <col min="4611" max="4611" width="1.5703125" style="3" customWidth="1"/>
    <col min="4612" max="4858" width="10.85546875" style="3" customWidth="1"/>
    <col min="4859" max="4859" width="10.85546875" style="3"/>
    <col min="4860" max="4860" width="4.42578125" style="3" customWidth="1"/>
    <col min="4861" max="4861" width="18.85546875" style="3" customWidth="1"/>
    <col min="4862" max="4862" width="19.42578125" style="3" customWidth="1"/>
    <col min="4863" max="4863" width="9.42578125" style="3" customWidth="1"/>
    <col min="4864" max="4864" width="14.42578125" style="3" customWidth="1"/>
    <col min="4865" max="4865" width="11" style="3" customWidth="1"/>
    <col min="4866" max="4866" width="12.42578125" style="3" customWidth="1"/>
    <col min="4867" max="4867" width="1.5703125" style="3" customWidth="1"/>
    <col min="4868" max="5114" width="10.85546875" style="3" customWidth="1"/>
    <col min="5115" max="5115" width="10.85546875" style="3"/>
    <col min="5116" max="5116" width="4.42578125" style="3" customWidth="1"/>
    <col min="5117" max="5117" width="18.85546875" style="3" customWidth="1"/>
    <col min="5118" max="5118" width="19.42578125" style="3" customWidth="1"/>
    <col min="5119" max="5119" width="9.42578125" style="3" customWidth="1"/>
    <col min="5120" max="5120" width="14.42578125" style="3" customWidth="1"/>
    <col min="5121" max="5121" width="11" style="3" customWidth="1"/>
    <col min="5122" max="5122" width="12.42578125" style="3" customWidth="1"/>
    <col min="5123" max="5123" width="1.5703125" style="3" customWidth="1"/>
    <col min="5124" max="5370" width="10.85546875" style="3" customWidth="1"/>
    <col min="5371" max="5371" width="10.85546875" style="3"/>
    <col min="5372" max="5372" width="4.42578125" style="3" customWidth="1"/>
    <col min="5373" max="5373" width="18.85546875" style="3" customWidth="1"/>
    <col min="5374" max="5374" width="19.42578125" style="3" customWidth="1"/>
    <col min="5375" max="5375" width="9.42578125" style="3" customWidth="1"/>
    <col min="5376" max="5376" width="14.42578125" style="3" customWidth="1"/>
    <col min="5377" max="5377" width="11" style="3" customWidth="1"/>
    <col min="5378" max="5378" width="12.42578125" style="3" customWidth="1"/>
    <col min="5379" max="5379" width="1.5703125" style="3" customWidth="1"/>
    <col min="5380" max="5626" width="10.85546875" style="3" customWidth="1"/>
    <col min="5627" max="5627" width="10.85546875" style="3"/>
    <col min="5628" max="5628" width="4.42578125" style="3" customWidth="1"/>
    <col min="5629" max="5629" width="18.85546875" style="3" customWidth="1"/>
    <col min="5630" max="5630" width="19.42578125" style="3" customWidth="1"/>
    <col min="5631" max="5631" width="9.42578125" style="3" customWidth="1"/>
    <col min="5632" max="5632" width="14.42578125" style="3" customWidth="1"/>
    <col min="5633" max="5633" width="11" style="3" customWidth="1"/>
    <col min="5634" max="5634" width="12.42578125" style="3" customWidth="1"/>
    <col min="5635" max="5635" width="1.5703125" style="3" customWidth="1"/>
    <col min="5636" max="5882" width="10.85546875" style="3" customWidth="1"/>
    <col min="5883" max="5883" width="10.85546875" style="3"/>
    <col min="5884" max="5884" width="4.42578125" style="3" customWidth="1"/>
    <col min="5885" max="5885" width="18.85546875" style="3" customWidth="1"/>
    <col min="5886" max="5886" width="19.42578125" style="3" customWidth="1"/>
    <col min="5887" max="5887" width="9.42578125" style="3" customWidth="1"/>
    <col min="5888" max="5888" width="14.42578125" style="3" customWidth="1"/>
    <col min="5889" max="5889" width="11" style="3" customWidth="1"/>
    <col min="5890" max="5890" width="12.42578125" style="3" customWidth="1"/>
    <col min="5891" max="5891" width="1.5703125" style="3" customWidth="1"/>
    <col min="5892" max="6138" width="10.85546875" style="3" customWidth="1"/>
    <col min="6139" max="6139" width="10.85546875" style="3"/>
    <col min="6140" max="6140" width="4.42578125" style="3" customWidth="1"/>
    <col min="6141" max="6141" width="18.85546875" style="3" customWidth="1"/>
    <col min="6142" max="6142" width="19.42578125" style="3" customWidth="1"/>
    <col min="6143" max="6143" width="9.42578125" style="3" customWidth="1"/>
    <col min="6144" max="6144" width="14.42578125" style="3" customWidth="1"/>
    <col min="6145" max="6145" width="11" style="3" customWidth="1"/>
    <col min="6146" max="6146" width="12.42578125" style="3" customWidth="1"/>
    <col min="6147" max="6147" width="1.5703125" style="3" customWidth="1"/>
    <col min="6148" max="6394" width="10.85546875" style="3" customWidth="1"/>
    <col min="6395" max="6395" width="10.85546875" style="3"/>
    <col min="6396" max="6396" width="4.42578125" style="3" customWidth="1"/>
    <col min="6397" max="6397" width="18.85546875" style="3" customWidth="1"/>
    <col min="6398" max="6398" width="19.42578125" style="3" customWidth="1"/>
    <col min="6399" max="6399" width="9.42578125" style="3" customWidth="1"/>
    <col min="6400" max="6400" width="14.42578125" style="3" customWidth="1"/>
    <col min="6401" max="6401" width="11" style="3" customWidth="1"/>
    <col min="6402" max="6402" width="12.42578125" style="3" customWidth="1"/>
    <col min="6403" max="6403" width="1.5703125" style="3" customWidth="1"/>
    <col min="6404" max="6650" width="10.85546875" style="3" customWidth="1"/>
    <col min="6651" max="6651" width="10.85546875" style="3"/>
    <col min="6652" max="6652" width="4.42578125" style="3" customWidth="1"/>
    <col min="6653" max="6653" width="18.85546875" style="3" customWidth="1"/>
    <col min="6654" max="6654" width="19.42578125" style="3" customWidth="1"/>
    <col min="6655" max="6655" width="9.42578125" style="3" customWidth="1"/>
    <col min="6656" max="6656" width="14.42578125" style="3" customWidth="1"/>
    <col min="6657" max="6657" width="11" style="3" customWidth="1"/>
    <col min="6658" max="6658" width="12.42578125" style="3" customWidth="1"/>
    <col min="6659" max="6659" width="1.5703125" style="3" customWidth="1"/>
    <col min="6660" max="6906" width="10.85546875" style="3" customWidth="1"/>
    <col min="6907" max="6907" width="10.85546875" style="3"/>
    <col min="6908" max="6908" width="4.42578125" style="3" customWidth="1"/>
    <col min="6909" max="6909" width="18.85546875" style="3" customWidth="1"/>
    <col min="6910" max="6910" width="19.42578125" style="3" customWidth="1"/>
    <col min="6911" max="6911" width="9.42578125" style="3" customWidth="1"/>
    <col min="6912" max="6912" width="14.42578125" style="3" customWidth="1"/>
    <col min="6913" max="6913" width="11" style="3" customWidth="1"/>
    <col min="6914" max="6914" width="12.42578125" style="3" customWidth="1"/>
    <col min="6915" max="6915" width="1.5703125" style="3" customWidth="1"/>
    <col min="6916" max="7162" width="10.85546875" style="3" customWidth="1"/>
    <col min="7163" max="7163" width="10.85546875" style="3"/>
    <col min="7164" max="7164" width="4.42578125" style="3" customWidth="1"/>
    <col min="7165" max="7165" width="18.85546875" style="3" customWidth="1"/>
    <col min="7166" max="7166" width="19.42578125" style="3" customWidth="1"/>
    <col min="7167" max="7167" width="9.42578125" style="3" customWidth="1"/>
    <col min="7168" max="7168" width="14.42578125" style="3" customWidth="1"/>
    <col min="7169" max="7169" width="11" style="3" customWidth="1"/>
    <col min="7170" max="7170" width="12.42578125" style="3" customWidth="1"/>
    <col min="7171" max="7171" width="1.5703125" style="3" customWidth="1"/>
    <col min="7172" max="7418" width="10.85546875" style="3" customWidth="1"/>
    <col min="7419" max="7419" width="10.85546875" style="3"/>
    <col min="7420" max="7420" width="4.42578125" style="3" customWidth="1"/>
    <col min="7421" max="7421" width="18.85546875" style="3" customWidth="1"/>
    <col min="7422" max="7422" width="19.42578125" style="3" customWidth="1"/>
    <col min="7423" max="7423" width="9.42578125" style="3" customWidth="1"/>
    <col min="7424" max="7424" width="14.42578125" style="3" customWidth="1"/>
    <col min="7425" max="7425" width="11" style="3" customWidth="1"/>
    <col min="7426" max="7426" width="12.42578125" style="3" customWidth="1"/>
    <col min="7427" max="7427" width="1.5703125" style="3" customWidth="1"/>
    <col min="7428" max="7674" width="10.85546875" style="3" customWidth="1"/>
    <col min="7675" max="7675" width="10.85546875" style="3"/>
    <col min="7676" max="7676" width="4.42578125" style="3" customWidth="1"/>
    <col min="7677" max="7677" width="18.85546875" style="3" customWidth="1"/>
    <col min="7678" max="7678" width="19.42578125" style="3" customWidth="1"/>
    <col min="7679" max="7679" width="9.42578125" style="3" customWidth="1"/>
    <col min="7680" max="7680" width="14.42578125" style="3" customWidth="1"/>
    <col min="7681" max="7681" width="11" style="3" customWidth="1"/>
    <col min="7682" max="7682" width="12.42578125" style="3" customWidth="1"/>
    <col min="7683" max="7683" width="1.5703125" style="3" customWidth="1"/>
    <col min="7684" max="7930" width="10.85546875" style="3" customWidth="1"/>
    <col min="7931" max="7931" width="10.85546875" style="3"/>
    <col min="7932" max="7932" width="4.42578125" style="3" customWidth="1"/>
    <col min="7933" max="7933" width="18.85546875" style="3" customWidth="1"/>
    <col min="7934" max="7934" width="19.42578125" style="3" customWidth="1"/>
    <col min="7935" max="7935" width="9.42578125" style="3" customWidth="1"/>
    <col min="7936" max="7936" width="14.42578125" style="3" customWidth="1"/>
    <col min="7937" max="7937" width="11" style="3" customWidth="1"/>
    <col min="7938" max="7938" width="12.42578125" style="3" customWidth="1"/>
    <col min="7939" max="7939" width="1.5703125" style="3" customWidth="1"/>
    <col min="7940" max="8186" width="10.85546875" style="3" customWidth="1"/>
    <col min="8187" max="8187" width="10.85546875" style="3"/>
    <col min="8188" max="8188" width="4.42578125" style="3" customWidth="1"/>
    <col min="8189" max="8189" width="18.85546875" style="3" customWidth="1"/>
    <col min="8190" max="8190" width="19.42578125" style="3" customWidth="1"/>
    <col min="8191" max="8191" width="9.42578125" style="3" customWidth="1"/>
    <col min="8192" max="8192" width="14.42578125" style="3" customWidth="1"/>
    <col min="8193" max="8193" width="11" style="3" customWidth="1"/>
    <col min="8194" max="8194" width="12.42578125" style="3" customWidth="1"/>
    <col min="8195" max="8195" width="1.5703125" style="3" customWidth="1"/>
    <col min="8196" max="8442" width="10.85546875" style="3" customWidth="1"/>
    <col min="8443" max="8443" width="10.85546875" style="3"/>
    <col min="8444" max="8444" width="4.42578125" style="3" customWidth="1"/>
    <col min="8445" max="8445" width="18.85546875" style="3" customWidth="1"/>
    <col min="8446" max="8446" width="19.42578125" style="3" customWidth="1"/>
    <col min="8447" max="8447" width="9.42578125" style="3" customWidth="1"/>
    <col min="8448" max="8448" width="14.42578125" style="3" customWidth="1"/>
    <col min="8449" max="8449" width="11" style="3" customWidth="1"/>
    <col min="8450" max="8450" width="12.42578125" style="3" customWidth="1"/>
    <col min="8451" max="8451" width="1.5703125" style="3" customWidth="1"/>
    <col min="8452" max="8698" width="10.85546875" style="3" customWidth="1"/>
    <col min="8699" max="8699" width="10.85546875" style="3"/>
    <col min="8700" max="8700" width="4.42578125" style="3" customWidth="1"/>
    <col min="8701" max="8701" width="18.85546875" style="3" customWidth="1"/>
    <col min="8702" max="8702" width="19.42578125" style="3" customWidth="1"/>
    <col min="8703" max="8703" width="9.42578125" style="3" customWidth="1"/>
    <col min="8704" max="8704" width="14.42578125" style="3" customWidth="1"/>
    <col min="8705" max="8705" width="11" style="3" customWidth="1"/>
    <col min="8706" max="8706" width="12.42578125" style="3" customWidth="1"/>
    <col min="8707" max="8707" width="1.5703125" style="3" customWidth="1"/>
    <col min="8708" max="8954" width="10.85546875" style="3" customWidth="1"/>
    <col min="8955" max="8955" width="10.85546875" style="3"/>
    <col min="8956" max="8956" width="4.42578125" style="3" customWidth="1"/>
    <col min="8957" max="8957" width="18.85546875" style="3" customWidth="1"/>
    <col min="8958" max="8958" width="19.42578125" style="3" customWidth="1"/>
    <col min="8959" max="8959" width="9.42578125" style="3" customWidth="1"/>
    <col min="8960" max="8960" width="14.42578125" style="3" customWidth="1"/>
    <col min="8961" max="8961" width="11" style="3" customWidth="1"/>
    <col min="8962" max="8962" width="12.42578125" style="3" customWidth="1"/>
    <col min="8963" max="8963" width="1.5703125" style="3" customWidth="1"/>
    <col min="8964" max="9210" width="10.85546875" style="3" customWidth="1"/>
    <col min="9211" max="9211" width="10.85546875" style="3"/>
    <col min="9212" max="9212" width="4.42578125" style="3" customWidth="1"/>
    <col min="9213" max="9213" width="18.85546875" style="3" customWidth="1"/>
    <col min="9214" max="9214" width="19.42578125" style="3" customWidth="1"/>
    <col min="9215" max="9215" width="9.42578125" style="3" customWidth="1"/>
    <col min="9216" max="9216" width="14.42578125" style="3" customWidth="1"/>
    <col min="9217" max="9217" width="11" style="3" customWidth="1"/>
    <col min="9218" max="9218" width="12.42578125" style="3" customWidth="1"/>
    <col min="9219" max="9219" width="1.5703125" style="3" customWidth="1"/>
    <col min="9220" max="9466" width="10.85546875" style="3" customWidth="1"/>
    <col min="9467" max="9467" width="10.85546875" style="3"/>
    <col min="9468" max="9468" width="4.42578125" style="3" customWidth="1"/>
    <col min="9469" max="9469" width="18.85546875" style="3" customWidth="1"/>
    <col min="9470" max="9470" width="19.42578125" style="3" customWidth="1"/>
    <col min="9471" max="9471" width="9.42578125" style="3" customWidth="1"/>
    <col min="9472" max="9472" width="14.42578125" style="3" customWidth="1"/>
    <col min="9473" max="9473" width="11" style="3" customWidth="1"/>
    <col min="9474" max="9474" width="12.42578125" style="3" customWidth="1"/>
    <col min="9475" max="9475" width="1.5703125" style="3" customWidth="1"/>
    <col min="9476" max="9722" width="10.85546875" style="3" customWidth="1"/>
    <col min="9723" max="9723" width="10.85546875" style="3"/>
    <col min="9724" max="9724" width="4.42578125" style="3" customWidth="1"/>
    <col min="9725" max="9725" width="18.85546875" style="3" customWidth="1"/>
    <col min="9726" max="9726" width="19.42578125" style="3" customWidth="1"/>
    <col min="9727" max="9727" width="9.42578125" style="3" customWidth="1"/>
    <col min="9728" max="9728" width="14.42578125" style="3" customWidth="1"/>
    <col min="9729" max="9729" width="11" style="3" customWidth="1"/>
    <col min="9730" max="9730" width="12.42578125" style="3" customWidth="1"/>
    <col min="9731" max="9731" width="1.5703125" style="3" customWidth="1"/>
    <col min="9732" max="9978" width="10.85546875" style="3" customWidth="1"/>
    <col min="9979" max="9979" width="10.85546875" style="3"/>
    <col min="9980" max="9980" width="4.42578125" style="3" customWidth="1"/>
    <col min="9981" max="9981" width="18.85546875" style="3" customWidth="1"/>
    <col min="9982" max="9982" width="19.42578125" style="3" customWidth="1"/>
    <col min="9983" max="9983" width="9.42578125" style="3" customWidth="1"/>
    <col min="9984" max="9984" width="14.42578125" style="3" customWidth="1"/>
    <col min="9985" max="9985" width="11" style="3" customWidth="1"/>
    <col min="9986" max="9986" width="12.42578125" style="3" customWidth="1"/>
    <col min="9987" max="9987" width="1.5703125" style="3" customWidth="1"/>
    <col min="9988" max="10234" width="10.85546875" style="3" customWidth="1"/>
    <col min="10235" max="10235" width="10.85546875" style="3"/>
    <col min="10236" max="10236" width="4.42578125" style="3" customWidth="1"/>
    <col min="10237" max="10237" width="18.85546875" style="3" customWidth="1"/>
    <col min="10238" max="10238" width="19.42578125" style="3" customWidth="1"/>
    <col min="10239" max="10239" width="9.42578125" style="3" customWidth="1"/>
    <col min="10240" max="10240" width="14.42578125" style="3" customWidth="1"/>
    <col min="10241" max="10241" width="11" style="3" customWidth="1"/>
    <col min="10242" max="10242" width="12.42578125" style="3" customWidth="1"/>
    <col min="10243" max="10243" width="1.5703125" style="3" customWidth="1"/>
    <col min="10244" max="10490" width="10.85546875" style="3" customWidth="1"/>
    <col min="10491" max="10491" width="10.85546875" style="3"/>
    <col min="10492" max="10492" width="4.42578125" style="3" customWidth="1"/>
    <col min="10493" max="10493" width="18.85546875" style="3" customWidth="1"/>
    <col min="10494" max="10494" width="19.42578125" style="3" customWidth="1"/>
    <col min="10495" max="10495" width="9.42578125" style="3" customWidth="1"/>
    <col min="10496" max="10496" width="14.42578125" style="3" customWidth="1"/>
    <col min="10497" max="10497" width="11" style="3" customWidth="1"/>
    <col min="10498" max="10498" width="12.42578125" style="3" customWidth="1"/>
    <col min="10499" max="10499" width="1.5703125" style="3" customWidth="1"/>
    <col min="10500" max="10746" width="10.85546875" style="3" customWidth="1"/>
    <col min="10747" max="10747" width="10.85546875" style="3"/>
    <col min="10748" max="10748" width="4.42578125" style="3" customWidth="1"/>
    <col min="10749" max="10749" width="18.85546875" style="3" customWidth="1"/>
    <col min="10750" max="10750" width="19.42578125" style="3" customWidth="1"/>
    <col min="10751" max="10751" width="9.42578125" style="3" customWidth="1"/>
    <col min="10752" max="10752" width="14.42578125" style="3" customWidth="1"/>
    <col min="10753" max="10753" width="11" style="3" customWidth="1"/>
    <col min="10754" max="10754" width="12.42578125" style="3" customWidth="1"/>
    <col min="10755" max="10755" width="1.5703125" style="3" customWidth="1"/>
    <col min="10756" max="11002" width="10.85546875" style="3" customWidth="1"/>
    <col min="11003" max="11003" width="10.85546875" style="3"/>
    <col min="11004" max="11004" width="4.42578125" style="3" customWidth="1"/>
    <col min="11005" max="11005" width="18.85546875" style="3" customWidth="1"/>
    <col min="11006" max="11006" width="19.42578125" style="3" customWidth="1"/>
    <col min="11007" max="11007" width="9.42578125" style="3" customWidth="1"/>
    <col min="11008" max="11008" width="14.42578125" style="3" customWidth="1"/>
    <col min="11009" max="11009" width="11" style="3" customWidth="1"/>
    <col min="11010" max="11010" width="12.42578125" style="3" customWidth="1"/>
    <col min="11011" max="11011" width="1.5703125" style="3" customWidth="1"/>
    <col min="11012" max="11258" width="10.85546875" style="3" customWidth="1"/>
    <col min="11259" max="11259" width="10.85546875" style="3"/>
    <col min="11260" max="11260" width="4.42578125" style="3" customWidth="1"/>
    <col min="11261" max="11261" width="18.85546875" style="3" customWidth="1"/>
    <col min="11262" max="11262" width="19.42578125" style="3" customWidth="1"/>
    <col min="11263" max="11263" width="9.42578125" style="3" customWidth="1"/>
    <col min="11264" max="11264" width="14.42578125" style="3" customWidth="1"/>
    <col min="11265" max="11265" width="11" style="3" customWidth="1"/>
    <col min="11266" max="11266" width="12.42578125" style="3" customWidth="1"/>
    <col min="11267" max="11267" width="1.5703125" style="3" customWidth="1"/>
    <col min="11268" max="11514" width="10.85546875" style="3" customWidth="1"/>
    <col min="11515" max="11515" width="10.85546875" style="3"/>
    <col min="11516" max="11516" width="4.42578125" style="3" customWidth="1"/>
    <col min="11517" max="11517" width="18.85546875" style="3" customWidth="1"/>
    <col min="11518" max="11518" width="19.42578125" style="3" customWidth="1"/>
    <col min="11519" max="11519" width="9.42578125" style="3" customWidth="1"/>
    <col min="11520" max="11520" width="14.42578125" style="3" customWidth="1"/>
    <col min="11521" max="11521" width="11" style="3" customWidth="1"/>
    <col min="11522" max="11522" width="12.42578125" style="3" customWidth="1"/>
    <col min="11523" max="11523" width="1.5703125" style="3" customWidth="1"/>
    <col min="11524" max="11770" width="10.85546875" style="3" customWidth="1"/>
    <col min="11771" max="11771" width="10.85546875" style="3"/>
    <col min="11772" max="11772" width="4.42578125" style="3" customWidth="1"/>
    <col min="11773" max="11773" width="18.85546875" style="3" customWidth="1"/>
    <col min="11774" max="11774" width="19.42578125" style="3" customWidth="1"/>
    <col min="11775" max="11775" width="9.42578125" style="3" customWidth="1"/>
    <col min="11776" max="11776" width="14.42578125" style="3" customWidth="1"/>
    <col min="11777" max="11777" width="11" style="3" customWidth="1"/>
    <col min="11778" max="11778" width="12.42578125" style="3" customWidth="1"/>
    <col min="11779" max="11779" width="1.5703125" style="3" customWidth="1"/>
    <col min="11780" max="12026" width="10.85546875" style="3" customWidth="1"/>
    <col min="12027" max="12027" width="10.85546875" style="3"/>
    <col min="12028" max="12028" width="4.42578125" style="3" customWidth="1"/>
    <col min="12029" max="12029" width="18.85546875" style="3" customWidth="1"/>
    <col min="12030" max="12030" width="19.42578125" style="3" customWidth="1"/>
    <col min="12031" max="12031" width="9.42578125" style="3" customWidth="1"/>
    <col min="12032" max="12032" width="14.42578125" style="3" customWidth="1"/>
    <col min="12033" max="12033" width="11" style="3" customWidth="1"/>
    <col min="12034" max="12034" width="12.42578125" style="3" customWidth="1"/>
    <col min="12035" max="12035" width="1.5703125" style="3" customWidth="1"/>
    <col min="12036" max="12282" width="10.85546875" style="3" customWidth="1"/>
    <col min="12283" max="12283" width="10.85546875" style="3"/>
    <col min="12284" max="12284" width="4.42578125" style="3" customWidth="1"/>
    <col min="12285" max="12285" width="18.85546875" style="3" customWidth="1"/>
    <col min="12286" max="12286" width="19.42578125" style="3" customWidth="1"/>
    <col min="12287" max="12287" width="9.42578125" style="3" customWidth="1"/>
    <col min="12288" max="12288" width="14.42578125" style="3" customWidth="1"/>
    <col min="12289" max="12289" width="11" style="3" customWidth="1"/>
    <col min="12290" max="12290" width="12.42578125" style="3" customWidth="1"/>
    <col min="12291" max="12291" width="1.5703125" style="3" customWidth="1"/>
    <col min="12292" max="12538" width="10.85546875" style="3" customWidth="1"/>
    <col min="12539" max="12539" width="10.85546875" style="3"/>
    <col min="12540" max="12540" width="4.42578125" style="3" customWidth="1"/>
    <col min="12541" max="12541" width="18.85546875" style="3" customWidth="1"/>
    <col min="12542" max="12542" width="19.42578125" style="3" customWidth="1"/>
    <col min="12543" max="12543" width="9.42578125" style="3" customWidth="1"/>
    <col min="12544" max="12544" width="14.42578125" style="3" customWidth="1"/>
    <col min="12545" max="12545" width="11" style="3" customWidth="1"/>
    <col min="12546" max="12546" width="12.42578125" style="3" customWidth="1"/>
    <col min="12547" max="12547" width="1.5703125" style="3" customWidth="1"/>
    <col min="12548" max="12794" width="10.85546875" style="3" customWidth="1"/>
    <col min="12795" max="12795" width="10.85546875" style="3"/>
    <col min="12796" max="12796" width="4.42578125" style="3" customWidth="1"/>
    <col min="12797" max="12797" width="18.85546875" style="3" customWidth="1"/>
    <col min="12798" max="12798" width="19.42578125" style="3" customWidth="1"/>
    <col min="12799" max="12799" width="9.42578125" style="3" customWidth="1"/>
    <col min="12800" max="12800" width="14.42578125" style="3" customWidth="1"/>
    <col min="12801" max="12801" width="11" style="3" customWidth="1"/>
    <col min="12802" max="12802" width="12.42578125" style="3" customWidth="1"/>
    <col min="12803" max="12803" width="1.5703125" style="3" customWidth="1"/>
    <col min="12804" max="13050" width="10.85546875" style="3" customWidth="1"/>
    <col min="13051" max="13051" width="10.85546875" style="3"/>
    <col min="13052" max="13052" width="4.42578125" style="3" customWidth="1"/>
    <col min="13053" max="13053" width="18.85546875" style="3" customWidth="1"/>
    <col min="13054" max="13054" width="19.42578125" style="3" customWidth="1"/>
    <col min="13055" max="13055" width="9.42578125" style="3" customWidth="1"/>
    <col min="13056" max="13056" width="14.42578125" style="3" customWidth="1"/>
    <col min="13057" max="13057" width="11" style="3" customWidth="1"/>
    <col min="13058" max="13058" width="12.42578125" style="3" customWidth="1"/>
    <col min="13059" max="13059" width="1.5703125" style="3" customWidth="1"/>
    <col min="13060" max="13306" width="10.85546875" style="3" customWidth="1"/>
    <col min="13307" max="13307" width="10.85546875" style="3"/>
    <col min="13308" max="13308" width="4.42578125" style="3" customWidth="1"/>
    <col min="13309" max="13309" width="18.85546875" style="3" customWidth="1"/>
    <col min="13310" max="13310" width="19.42578125" style="3" customWidth="1"/>
    <col min="13311" max="13311" width="9.42578125" style="3" customWidth="1"/>
    <col min="13312" max="13312" width="14.42578125" style="3" customWidth="1"/>
    <col min="13313" max="13313" width="11" style="3" customWidth="1"/>
    <col min="13314" max="13314" width="12.42578125" style="3" customWidth="1"/>
    <col min="13315" max="13315" width="1.5703125" style="3" customWidth="1"/>
    <col min="13316" max="13562" width="10.85546875" style="3" customWidth="1"/>
    <col min="13563" max="13563" width="10.85546875" style="3"/>
    <col min="13564" max="13564" width="4.42578125" style="3" customWidth="1"/>
    <col min="13565" max="13565" width="18.85546875" style="3" customWidth="1"/>
    <col min="13566" max="13566" width="19.42578125" style="3" customWidth="1"/>
    <col min="13567" max="13567" width="9.42578125" style="3" customWidth="1"/>
    <col min="13568" max="13568" width="14.42578125" style="3" customWidth="1"/>
    <col min="13569" max="13569" width="11" style="3" customWidth="1"/>
    <col min="13570" max="13570" width="12.42578125" style="3" customWidth="1"/>
    <col min="13571" max="13571" width="1.5703125" style="3" customWidth="1"/>
    <col min="13572" max="13818" width="10.85546875" style="3" customWidth="1"/>
    <col min="13819" max="13819" width="10.85546875" style="3"/>
    <col min="13820" max="13820" width="4.42578125" style="3" customWidth="1"/>
    <col min="13821" max="13821" width="18.85546875" style="3" customWidth="1"/>
    <col min="13822" max="13822" width="19.42578125" style="3" customWidth="1"/>
    <col min="13823" max="13823" width="9.42578125" style="3" customWidth="1"/>
    <col min="13824" max="13824" width="14.42578125" style="3" customWidth="1"/>
    <col min="13825" max="13825" width="11" style="3" customWidth="1"/>
    <col min="13826" max="13826" width="12.42578125" style="3" customWidth="1"/>
    <col min="13827" max="13827" width="1.5703125" style="3" customWidth="1"/>
    <col min="13828" max="14074" width="10.85546875" style="3" customWidth="1"/>
    <col min="14075" max="14075" width="10.85546875" style="3"/>
    <col min="14076" max="14076" width="4.42578125" style="3" customWidth="1"/>
    <col min="14077" max="14077" width="18.85546875" style="3" customWidth="1"/>
    <col min="14078" max="14078" width="19.42578125" style="3" customWidth="1"/>
    <col min="14079" max="14079" width="9.42578125" style="3" customWidth="1"/>
    <col min="14080" max="14080" width="14.42578125" style="3" customWidth="1"/>
    <col min="14081" max="14081" width="11" style="3" customWidth="1"/>
    <col min="14082" max="14082" width="12.42578125" style="3" customWidth="1"/>
    <col min="14083" max="14083" width="1.5703125" style="3" customWidth="1"/>
    <col min="14084" max="14330" width="10.85546875" style="3" customWidth="1"/>
    <col min="14331" max="14331" width="10.85546875" style="3"/>
    <col min="14332" max="14332" width="4.42578125" style="3" customWidth="1"/>
    <col min="14333" max="14333" width="18.85546875" style="3" customWidth="1"/>
    <col min="14334" max="14334" width="19.42578125" style="3" customWidth="1"/>
    <col min="14335" max="14335" width="9.42578125" style="3" customWidth="1"/>
    <col min="14336" max="14336" width="14.42578125" style="3" customWidth="1"/>
    <col min="14337" max="14337" width="11" style="3" customWidth="1"/>
    <col min="14338" max="14338" width="12.42578125" style="3" customWidth="1"/>
    <col min="14339" max="14339" width="1.5703125" style="3" customWidth="1"/>
    <col min="14340" max="14586" width="10.85546875" style="3" customWidth="1"/>
    <col min="14587" max="14587" width="10.85546875" style="3"/>
    <col min="14588" max="14588" width="4.42578125" style="3" customWidth="1"/>
    <col min="14589" max="14589" width="18.85546875" style="3" customWidth="1"/>
    <col min="14590" max="14590" width="19.42578125" style="3" customWidth="1"/>
    <col min="14591" max="14591" width="9.42578125" style="3" customWidth="1"/>
    <col min="14592" max="14592" width="14.42578125" style="3" customWidth="1"/>
    <col min="14593" max="14593" width="11" style="3" customWidth="1"/>
    <col min="14594" max="14594" width="12.42578125" style="3" customWidth="1"/>
    <col min="14595" max="14595" width="1.5703125" style="3" customWidth="1"/>
    <col min="14596" max="14842" width="10.85546875" style="3" customWidth="1"/>
    <col min="14843" max="14843" width="10.85546875" style="3"/>
    <col min="14844" max="14844" width="4.42578125" style="3" customWidth="1"/>
    <col min="14845" max="14845" width="18.85546875" style="3" customWidth="1"/>
    <col min="14846" max="14846" width="19.42578125" style="3" customWidth="1"/>
    <col min="14847" max="14847" width="9.42578125" style="3" customWidth="1"/>
    <col min="14848" max="14848" width="14.42578125" style="3" customWidth="1"/>
    <col min="14849" max="14849" width="11" style="3" customWidth="1"/>
    <col min="14850" max="14850" width="12.42578125" style="3" customWidth="1"/>
    <col min="14851" max="14851" width="1.5703125" style="3" customWidth="1"/>
    <col min="14852" max="15098" width="10.85546875" style="3" customWidth="1"/>
    <col min="15099" max="15099" width="10.85546875" style="3"/>
    <col min="15100" max="15100" width="4.42578125" style="3" customWidth="1"/>
    <col min="15101" max="15101" width="18.85546875" style="3" customWidth="1"/>
    <col min="15102" max="15102" width="19.42578125" style="3" customWidth="1"/>
    <col min="15103" max="15103" width="9.42578125" style="3" customWidth="1"/>
    <col min="15104" max="15104" width="14.42578125" style="3" customWidth="1"/>
    <col min="15105" max="15105" width="11" style="3" customWidth="1"/>
    <col min="15106" max="15106" width="12.42578125" style="3" customWidth="1"/>
    <col min="15107" max="15107" width="1.5703125" style="3" customWidth="1"/>
    <col min="15108" max="15354" width="10.85546875" style="3" customWidth="1"/>
    <col min="15355" max="15355" width="10.85546875" style="3"/>
    <col min="15356" max="15356" width="4.42578125" style="3" customWidth="1"/>
    <col min="15357" max="15357" width="18.85546875" style="3" customWidth="1"/>
    <col min="15358" max="15358" width="19.42578125" style="3" customWidth="1"/>
    <col min="15359" max="15359" width="9.42578125" style="3" customWidth="1"/>
    <col min="15360" max="15360" width="14.42578125" style="3" customWidth="1"/>
    <col min="15361" max="15361" width="11" style="3" customWidth="1"/>
    <col min="15362" max="15362" width="12.42578125" style="3" customWidth="1"/>
    <col min="15363" max="15363" width="1.5703125" style="3" customWidth="1"/>
    <col min="15364" max="15610" width="10.85546875" style="3" customWidth="1"/>
    <col min="15611" max="15611" width="10.85546875" style="3"/>
    <col min="15612" max="15612" width="4.42578125" style="3" customWidth="1"/>
    <col min="15613" max="15613" width="18.85546875" style="3" customWidth="1"/>
    <col min="15614" max="15614" width="19.42578125" style="3" customWidth="1"/>
    <col min="15615" max="15615" width="9.42578125" style="3" customWidth="1"/>
    <col min="15616" max="15616" width="14.42578125" style="3" customWidth="1"/>
    <col min="15617" max="15617" width="11" style="3" customWidth="1"/>
    <col min="15618" max="15618" width="12.42578125" style="3" customWidth="1"/>
    <col min="15619" max="15619" width="1.5703125" style="3" customWidth="1"/>
    <col min="15620" max="15866" width="10.85546875" style="3" customWidth="1"/>
    <col min="15867" max="15867" width="10.85546875" style="3"/>
    <col min="15868" max="15868" width="4.42578125" style="3" customWidth="1"/>
    <col min="15869" max="15869" width="18.85546875" style="3" customWidth="1"/>
    <col min="15870" max="15870" width="19.42578125" style="3" customWidth="1"/>
    <col min="15871" max="15871" width="9.42578125" style="3" customWidth="1"/>
    <col min="15872" max="15872" width="14.42578125" style="3" customWidth="1"/>
    <col min="15873" max="15873" width="11" style="3" customWidth="1"/>
    <col min="15874" max="15874" width="12.42578125" style="3" customWidth="1"/>
    <col min="15875" max="15875" width="1.5703125" style="3" customWidth="1"/>
    <col min="15876" max="16122" width="10.85546875" style="3" customWidth="1"/>
    <col min="16123" max="16123" width="10.85546875" style="3"/>
    <col min="16124" max="16124" width="4.42578125" style="3" customWidth="1"/>
    <col min="16125" max="16125" width="18.85546875" style="3" customWidth="1"/>
    <col min="16126" max="16126" width="19.42578125" style="3" customWidth="1"/>
    <col min="16127" max="16127" width="9.42578125" style="3" customWidth="1"/>
    <col min="16128" max="16128" width="14.42578125" style="3" customWidth="1"/>
    <col min="16129" max="16129" width="11" style="3" customWidth="1"/>
    <col min="16130" max="16130" width="12.42578125" style="3" customWidth="1"/>
    <col min="16131" max="16131" width="1.5703125" style="3" customWidth="1"/>
    <col min="16132" max="16378" width="10.85546875" style="3" customWidth="1"/>
    <col min="16379" max="16384" width="10.85546875" style="3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1"/>
      <c r="C8" s="1"/>
      <c r="D8" s="1"/>
      <c r="E8" s="1"/>
      <c r="F8" s="1"/>
      <c r="G8" s="1"/>
    </row>
    <row r="9" spans="1:7" ht="12" customHeight="1" x14ac:dyDescent="0.25">
      <c r="A9" s="1"/>
      <c r="B9" s="87" t="s">
        <v>0</v>
      </c>
      <c r="C9" s="88" t="s">
        <v>1</v>
      </c>
      <c r="D9" s="4"/>
      <c r="E9" s="131" t="s">
        <v>102</v>
      </c>
      <c r="F9" s="131"/>
      <c r="G9" s="118">
        <v>27880</v>
      </c>
    </row>
    <row r="10" spans="1:7" ht="15" x14ac:dyDescent="0.25">
      <c r="A10" s="1"/>
      <c r="B10" s="89" t="s">
        <v>2</v>
      </c>
      <c r="C10" s="96" t="s">
        <v>3</v>
      </c>
      <c r="D10" s="5"/>
      <c r="E10" s="132" t="s">
        <v>4</v>
      </c>
      <c r="F10" s="133"/>
      <c r="G10" s="90" t="s">
        <v>5</v>
      </c>
    </row>
    <row r="11" spans="1:7" ht="18" customHeight="1" x14ac:dyDescent="0.25">
      <c r="A11" s="1"/>
      <c r="B11" s="89" t="s">
        <v>6</v>
      </c>
      <c r="C11" s="90" t="s">
        <v>7</v>
      </c>
      <c r="D11" s="6"/>
      <c r="E11" s="132" t="s">
        <v>103</v>
      </c>
      <c r="F11" s="133"/>
      <c r="G11" s="91">
        <v>294.5</v>
      </c>
    </row>
    <row r="12" spans="1:7" ht="11.25" customHeight="1" x14ac:dyDescent="0.25">
      <c r="A12" s="1"/>
      <c r="B12" s="89" t="s">
        <v>8</v>
      </c>
      <c r="C12" s="95" t="s">
        <v>9</v>
      </c>
      <c r="D12" s="6"/>
      <c r="E12" s="92" t="s">
        <v>10</v>
      </c>
      <c r="F12" s="93"/>
      <c r="G12" s="94">
        <f>G11*G9</f>
        <v>8210660</v>
      </c>
    </row>
    <row r="13" spans="1:7" ht="11.25" customHeight="1" x14ac:dyDescent="0.25">
      <c r="A13" s="1"/>
      <c r="B13" s="89" t="s">
        <v>11</v>
      </c>
      <c r="C13" s="90" t="s">
        <v>12</v>
      </c>
      <c r="D13" s="6"/>
      <c r="E13" s="132" t="s">
        <v>13</v>
      </c>
      <c r="F13" s="133"/>
      <c r="G13" s="90" t="s">
        <v>14</v>
      </c>
    </row>
    <row r="14" spans="1:7" ht="13.5" customHeight="1" x14ac:dyDescent="0.25">
      <c r="A14" s="1"/>
      <c r="B14" s="89" t="s">
        <v>15</v>
      </c>
      <c r="C14" s="90" t="s">
        <v>12</v>
      </c>
      <c r="D14" s="6"/>
      <c r="E14" s="132" t="s">
        <v>16</v>
      </c>
      <c r="F14" s="133"/>
      <c r="G14" s="90" t="s">
        <v>5</v>
      </c>
    </row>
    <row r="15" spans="1:7" ht="31.5" customHeight="1" x14ac:dyDescent="0.25">
      <c r="A15" s="1"/>
      <c r="B15" s="89" t="s">
        <v>17</v>
      </c>
      <c r="C15" s="97">
        <v>44216</v>
      </c>
      <c r="D15" s="6"/>
      <c r="E15" s="134" t="s">
        <v>18</v>
      </c>
      <c r="F15" s="135"/>
      <c r="G15" s="95" t="s">
        <v>19</v>
      </c>
    </row>
    <row r="16" spans="1:7" ht="12" customHeight="1" x14ac:dyDescent="0.25">
      <c r="A16" s="1"/>
      <c r="B16" s="7"/>
      <c r="C16" s="8"/>
      <c r="D16" s="4"/>
      <c r="E16" s="4"/>
      <c r="F16" s="4"/>
      <c r="G16" s="9"/>
    </row>
    <row r="17" spans="1:7" ht="12" customHeight="1" x14ac:dyDescent="0.25">
      <c r="A17" s="1"/>
      <c r="B17" s="128" t="s">
        <v>20</v>
      </c>
      <c r="C17" s="129"/>
      <c r="D17" s="129"/>
      <c r="E17" s="129"/>
      <c r="F17" s="129"/>
      <c r="G17" s="130"/>
    </row>
    <row r="18" spans="1:7" ht="12" customHeight="1" x14ac:dyDescent="0.25">
      <c r="A18" s="1"/>
      <c r="B18" s="4"/>
      <c r="C18" s="10"/>
      <c r="D18" s="10"/>
      <c r="E18" s="10"/>
      <c r="F18" s="4"/>
      <c r="G18" s="4"/>
    </row>
    <row r="19" spans="1:7" ht="12" customHeight="1" x14ac:dyDescent="0.25">
      <c r="A19" s="1"/>
      <c r="B19" s="11" t="s">
        <v>21</v>
      </c>
      <c r="C19" s="12"/>
      <c r="D19" s="12"/>
      <c r="E19" s="12"/>
      <c r="F19" s="12"/>
      <c r="G19" s="12"/>
    </row>
    <row r="20" spans="1:7" ht="24" customHeight="1" x14ac:dyDescent="0.25">
      <c r="A20" s="1"/>
      <c r="B20" s="98" t="s">
        <v>22</v>
      </c>
      <c r="C20" s="98" t="s">
        <v>23</v>
      </c>
      <c r="D20" s="98" t="s">
        <v>24</v>
      </c>
      <c r="E20" s="98" t="s">
        <v>25</v>
      </c>
      <c r="F20" s="98" t="s">
        <v>26</v>
      </c>
      <c r="G20" s="98" t="s">
        <v>27</v>
      </c>
    </row>
    <row r="21" spans="1:7" s="2" customFormat="1" ht="15" customHeight="1" x14ac:dyDescent="0.25">
      <c r="A21" s="1"/>
      <c r="B21" s="99" t="s">
        <v>28</v>
      </c>
      <c r="C21" s="100" t="s">
        <v>29</v>
      </c>
      <c r="D21" s="102">
        <v>1</v>
      </c>
      <c r="E21" s="103" t="s">
        <v>30</v>
      </c>
      <c r="F21" s="101">
        <v>12727</v>
      </c>
      <c r="G21" s="101">
        <f t="shared" ref="G21:G26" si="0">(D21*F21)</f>
        <v>12727</v>
      </c>
    </row>
    <row r="22" spans="1:7" s="2" customFormat="1" ht="15" customHeight="1" x14ac:dyDescent="0.25">
      <c r="A22" s="1"/>
      <c r="B22" s="99" t="s">
        <v>31</v>
      </c>
      <c r="C22" s="100" t="s">
        <v>29</v>
      </c>
      <c r="D22" s="102">
        <v>0.5</v>
      </c>
      <c r="E22" s="103" t="s">
        <v>30</v>
      </c>
      <c r="F22" s="101">
        <v>12727</v>
      </c>
      <c r="G22" s="101">
        <f t="shared" si="0"/>
        <v>6363.5</v>
      </c>
    </row>
    <row r="23" spans="1:7" s="2" customFormat="1" ht="15" customHeight="1" x14ac:dyDescent="0.25">
      <c r="A23" s="1"/>
      <c r="B23" s="99" t="s">
        <v>32</v>
      </c>
      <c r="C23" s="100" t="s">
        <v>29</v>
      </c>
      <c r="D23" s="102">
        <v>8</v>
      </c>
      <c r="E23" s="103" t="s">
        <v>30</v>
      </c>
      <c r="F23" s="101">
        <v>12727</v>
      </c>
      <c r="G23" s="101">
        <f t="shared" si="0"/>
        <v>101816</v>
      </c>
    </row>
    <row r="24" spans="1:7" s="2" customFormat="1" ht="15" customHeight="1" x14ac:dyDescent="0.25">
      <c r="A24" s="1"/>
      <c r="B24" s="99" t="s">
        <v>33</v>
      </c>
      <c r="C24" s="100" t="s">
        <v>29</v>
      </c>
      <c r="D24" s="102">
        <v>1.5</v>
      </c>
      <c r="E24" s="103" t="s">
        <v>34</v>
      </c>
      <c r="F24" s="101">
        <v>12727</v>
      </c>
      <c r="G24" s="101">
        <f t="shared" si="0"/>
        <v>19090.5</v>
      </c>
    </row>
    <row r="25" spans="1:7" s="2" customFormat="1" ht="15" customHeight="1" x14ac:dyDescent="0.25">
      <c r="A25" s="1"/>
      <c r="B25" s="99" t="s">
        <v>35</v>
      </c>
      <c r="C25" s="100" t="s">
        <v>29</v>
      </c>
      <c r="D25" s="102">
        <v>0.5</v>
      </c>
      <c r="E25" s="103" t="s">
        <v>36</v>
      </c>
      <c r="F25" s="101">
        <v>12727</v>
      </c>
      <c r="G25" s="101">
        <f t="shared" si="0"/>
        <v>6363.5</v>
      </c>
    </row>
    <row r="26" spans="1:7" s="2" customFormat="1" ht="15" customHeight="1" x14ac:dyDescent="0.25">
      <c r="A26" s="1"/>
      <c r="B26" s="99" t="s">
        <v>37</v>
      </c>
      <c r="C26" s="100" t="s">
        <v>29</v>
      </c>
      <c r="D26" s="102">
        <v>30</v>
      </c>
      <c r="E26" s="103" t="s">
        <v>38</v>
      </c>
      <c r="F26" s="101">
        <v>12727</v>
      </c>
      <c r="G26" s="101">
        <f t="shared" si="0"/>
        <v>381810</v>
      </c>
    </row>
    <row r="27" spans="1:7" s="2" customFormat="1" ht="12.75" customHeight="1" x14ac:dyDescent="0.25">
      <c r="A27" s="1"/>
      <c r="B27" s="16" t="s">
        <v>39</v>
      </c>
      <c r="C27" s="17"/>
      <c r="D27" s="17"/>
      <c r="E27" s="17"/>
      <c r="F27" s="18"/>
      <c r="G27" s="19">
        <f>SUM(G21:G26)</f>
        <v>528170.5</v>
      </c>
    </row>
    <row r="28" spans="1:7" s="2" customFormat="1" ht="12" customHeight="1" x14ac:dyDescent="0.25">
      <c r="A28" s="1"/>
      <c r="B28" s="4"/>
      <c r="C28" s="4"/>
      <c r="D28" s="4"/>
      <c r="E28" s="4"/>
      <c r="F28" s="20"/>
      <c r="G28" s="20"/>
    </row>
    <row r="29" spans="1:7" s="2" customFormat="1" ht="12" customHeight="1" x14ac:dyDescent="0.25">
      <c r="A29" s="1"/>
      <c r="B29" s="11" t="s">
        <v>40</v>
      </c>
      <c r="C29" s="21"/>
      <c r="D29" s="21"/>
      <c r="E29" s="21"/>
      <c r="F29" s="12"/>
      <c r="G29" s="12"/>
    </row>
    <row r="30" spans="1:7" s="2" customFormat="1" ht="24" customHeight="1" x14ac:dyDescent="0.25">
      <c r="A30" s="1"/>
      <c r="B30" s="22" t="s">
        <v>22</v>
      </c>
      <c r="C30" s="14" t="s">
        <v>23</v>
      </c>
      <c r="D30" s="14" t="s">
        <v>24</v>
      </c>
      <c r="E30" s="23" t="s">
        <v>25</v>
      </c>
      <c r="F30" s="14" t="s">
        <v>26</v>
      </c>
      <c r="G30" s="24" t="s">
        <v>27</v>
      </c>
    </row>
    <row r="31" spans="1:7" s="2" customFormat="1" ht="12" customHeight="1" x14ac:dyDescent="0.25">
      <c r="A31" s="1"/>
      <c r="B31" s="25"/>
      <c r="C31" s="21"/>
      <c r="D31" s="21"/>
      <c r="E31" s="21"/>
      <c r="F31" s="12"/>
      <c r="G31" s="26"/>
    </row>
    <row r="32" spans="1:7" s="2" customFormat="1" ht="12" customHeight="1" x14ac:dyDescent="0.25">
      <c r="A32" s="1"/>
      <c r="B32" s="27" t="s">
        <v>41</v>
      </c>
      <c r="C32" s="28"/>
      <c r="D32" s="28"/>
      <c r="E32" s="28"/>
      <c r="F32" s="29"/>
      <c r="G32" s="30"/>
    </row>
    <row r="33" spans="1:7" s="2" customFormat="1" ht="12" customHeight="1" x14ac:dyDescent="0.25">
      <c r="A33" s="1"/>
      <c r="B33" s="4"/>
      <c r="C33" s="4"/>
      <c r="D33" s="4"/>
      <c r="E33" s="4"/>
      <c r="F33" s="20"/>
      <c r="G33" s="20"/>
    </row>
    <row r="34" spans="1:7" s="2" customFormat="1" ht="12" customHeight="1" x14ac:dyDescent="0.25">
      <c r="A34" s="1"/>
      <c r="B34" s="11" t="s">
        <v>42</v>
      </c>
      <c r="C34" s="21"/>
      <c r="D34" s="21"/>
      <c r="E34" s="21"/>
      <c r="F34" s="12"/>
      <c r="G34" s="12"/>
    </row>
    <row r="35" spans="1:7" s="2" customFormat="1" ht="24" customHeight="1" x14ac:dyDescent="0.25">
      <c r="A35" s="1"/>
      <c r="B35" s="104" t="s">
        <v>22</v>
      </c>
      <c r="C35" s="104" t="s">
        <v>23</v>
      </c>
      <c r="D35" s="104" t="s">
        <v>24</v>
      </c>
      <c r="E35" s="104" t="s">
        <v>25</v>
      </c>
      <c r="F35" s="98" t="s">
        <v>26</v>
      </c>
      <c r="G35" s="104" t="s">
        <v>27</v>
      </c>
    </row>
    <row r="36" spans="1:7" s="2" customFormat="1" ht="24.75" customHeight="1" x14ac:dyDescent="0.25">
      <c r="A36" s="1"/>
      <c r="B36" s="105" t="s">
        <v>43</v>
      </c>
      <c r="C36" s="100" t="s">
        <v>44</v>
      </c>
      <c r="D36" s="106">
        <v>0.04</v>
      </c>
      <c r="E36" s="103" t="s">
        <v>30</v>
      </c>
      <c r="F36" s="101">
        <v>138334</v>
      </c>
      <c r="G36" s="101">
        <f t="shared" ref="G36:G41" si="1">(D36*F36)</f>
        <v>5533.36</v>
      </c>
    </row>
    <row r="37" spans="1:7" s="2" customFormat="1" ht="15" customHeight="1" x14ac:dyDescent="0.25">
      <c r="A37" s="1"/>
      <c r="B37" s="105" t="s">
        <v>45</v>
      </c>
      <c r="C37" s="100" t="s">
        <v>44</v>
      </c>
      <c r="D37" s="106">
        <v>0.13</v>
      </c>
      <c r="E37" s="103" t="s">
        <v>30</v>
      </c>
      <c r="F37" s="101">
        <v>138887</v>
      </c>
      <c r="G37" s="101">
        <f t="shared" si="1"/>
        <v>18055.310000000001</v>
      </c>
    </row>
    <row r="38" spans="1:7" s="2" customFormat="1" ht="15" customHeight="1" x14ac:dyDescent="0.25">
      <c r="A38" s="1"/>
      <c r="B38" s="105" t="s">
        <v>46</v>
      </c>
      <c r="C38" s="100" t="s">
        <v>44</v>
      </c>
      <c r="D38" s="106">
        <v>0.06</v>
      </c>
      <c r="E38" s="103" t="s">
        <v>30</v>
      </c>
      <c r="F38" s="101">
        <v>500214</v>
      </c>
      <c r="G38" s="101">
        <f t="shared" si="1"/>
        <v>30012.84</v>
      </c>
    </row>
    <row r="39" spans="1:7" s="2" customFormat="1" ht="15" customHeight="1" x14ac:dyDescent="0.25">
      <c r="A39" s="1"/>
      <c r="B39" s="105" t="s">
        <v>45</v>
      </c>
      <c r="C39" s="100" t="s">
        <v>44</v>
      </c>
      <c r="D39" s="106">
        <v>0.25</v>
      </c>
      <c r="E39" s="103" t="s">
        <v>47</v>
      </c>
      <c r="F39" s="101">
        <v>138334</v>
      </c>
      <c r="G39" s="101">
        <f t="shared" si="1"/>
        <v>34583.5</v>
      </c>
    </row>
    <row r="40" spans="1:7" s="2" customFormat="1" ht="15" customHeight="1" x14ac:dyDescent="0.25">
      <c r="A40" s="1"/>
      <c r="B40" s="105" t="s">
        <v>48</v>
      </c>
      <c r="C40" s="100" t="s">
        <v>44</v>
      </c>
      <c r="D40" s="106">
        <v>0.08</v>
      </c>
      <c r="E40" s="103" t="s">
        <v>47</v>
      </c>
      <c r="F40" s="101">
        <v>498001</v>
      </c>
      <c r="G40" s="101">
        <f t="shared" si="1"/>
        <v>39840.080000000002</v>
      </c>
    </row>
    <row r="41" spans="1:7" s="2" customFormat="1" ht="15" customHeight="1" x14ac:dyDescent="0.25">
      <c r="A41" s="1"/>
      <c r="B41" s="105" t="s">
        <v>49</v>
      </c>
      <c r="C41" s="100" t="s">
        <v>44</v>
      </c>
      <c r="D41" s="106">
        <v>0.19</v>
      </c>
      <c r="E41" s="103" t="s">
        <v>36</v>
      </c>
      <c r="F41" s="101">
        <v>184814</v>
      </c>
      <c r="G41" s="101">
        <f t="shared" si="1"/>
        <v>35114.660000000003</v>
      </c>
    </row>
    <row r="42" spans="1:7" s="2" customFormat="1" ht="12.75" customHeight="1" x14ac:dyDescent="0.25">
      <c r="A42" s="1"/>
      <c r="B42" s="16" t="s">
        <v>50</v>
      </c>
      <c r="C42" s="17"/>
      <c r="D42" s="17"/>
      <c r="E42" s="17"/>
      <c r="F42" s="18"/>
      <c r="G42" s="19">
        <f>SUM(G36:G41)</f>
        <v>163139.75</v>
      </c>
    </row>
    <row r="43" spans="1:7" s="2" customFormat="1" ht="12" customHeight="1" x14ac:dyDescent="0.25">
      <c r="A43" s="1"/>
      <c r="B43" s="4"/>
      <c r="C43" s="4"/>
      <c r="D43" s="4"/>
      <c r="E43" s="4"/>
      <c r="F43" s="20"/>
      <c r="G43" s="20"/>
    </row>
    <row r="44" spans="1:7" s="2" customFormat="1" ht="12" customHeight="1" x14ac:dyDescent="0.25">
      <c r="A44" s="1"/>
      <c r="B44" s="11" t="s">
        <v>51</v>
      </c>
      <c r="C44" s="21"/>
      <c r="D44" s="21"/>
      <c r="E44" s="21"/>
      <c r="F44" s="12"/>
      <c r="G44" s="12"/>
    </row>
    <row r="45" spans="1:7" s="2" customFormat="1" ht="24" customHeight="1" x14ac:dyDescent="0.25">
      <c r="A45" s="1"/>
      <c r="B45" s="13" t="s">
        <v>52</v>
      </c>
      <c r="C45" s="14" t="s">
        <v>53</v>
      </c>
      <c r="D45" s="14" t="s">
        <v>54</v>
      </c>
      <c r="E45" s="14" t="s">
        <v>25</v>
      </c>
      <c r="F45" s="14" t="s">
        <v>26</v>
      </c>
      <c r="G45" s="15" t="s">
        <v>27</v>
      </c>
    </row>
    <row r="46" spans="1:7" s="2" customFormat="1" ht="12.75" customHeight="1" x14ac:dyDescent="0.25">
      <c r="A46" s="1"/>
      <c r="B46" s="116" t="s">
        <v>55</v>
      </c>
      <c r="C46" s="107" t="s">
        <v>56</v>
      </c>
      <c r="D46" s="111">
        <v>2500</v>
      </c>
      <c r="E46" s="111" t="s">
        <v>57</v>
      </c>
      <c r="F46" s="111">
        <v>282</v>
      </c>
      <c r="G46" s="112">
        <f t="shared" ref="G46:G58" si="2">(D46*F46)</f>
        <v>705000</v>
      </c>
    </row>
    <row r="47" spans="1:7" s="2" customFormat="1" ht="12.75" customHeight="1" x14ac:dyDescent="0.25">
      <c r="A47" s="1"/>
      <c r="B47" s="116" t="s">
        <v>58</v>
      </c>
      <c r="C47" s="107" t="s">
        <v>59</v>
      </c>
      <c r="D47" s="111">
        <v>600</v>
      </c>
      <c r="E47" s="111" t="s">
        <v>5</v>
      </c>
      <c r="F47" s="111">
        <v>184</v>
      </c>
      <c r="G47" s="112">
        <f t="shared" si="2"/>
        <v>110400</v>
      </c>
    </row>
    <row r="48" spans="1:7" s="2" customFormat="1" ht="12.75" customHeight="1" x14ac:dyDescent="0.25">
      <c r="A48" s="1"/>
      <c r="B48" s="108" t="s">
        <v>60</v>
      </c>
      <c r="C48" s="109"/>
      <c r="D48" s="113"/>
      <c r="E48" s="114"/>
      <c r="F48" s="112"/>
      <c r="G48" s="112"/>
    </row>
    <row r="49" spans="1:7" s="2" customFormat="1" ht="12.75" customHeight="1" x14ac:dyDescent="0.25">
      <c r="A49" s="1"/>
      <c r="B49" s="117" t="s">
        <v>61</v>
      </c>
      <c r="C49" s="110" t="s">
        <v>56</v>
      </c>
      <c r="D49" s="115">
        <v>500</v>
      </c>
      <c r="E49" s="115" t="s">
        <v>62</v>
      </c>
      <c r="F49" s="112">
        <v>319</v>
      </c>
      <c r="G49" s="112">
        <f t="shared" si="2"/>
        <v>159500</v>
      </c>
    </row>
    <row r="50" spans="1:7" s="2" customFormat="1" ht="12.75" customHeight="1" x14ac:dyDescent="0.25">
      <c r="A50" s="1"/>
      <c r="B50" s="117" t="s">
        <v>63</v>
      </c>
      <c r="C50" s="110" t="s">
        <v>56</v>
      </c>
      <c r="D50" s="115">
        <v>650</v>
      </c>
      <c r="E50" s="115" t="s">
        <v>47</v>
      </c>
      <c r="F50" s="112">
        <v>399</v>
      </c>
      <c r="G50" s="112">
        <f t="shared" si="2"/>
        <v>259350</v>
      </c>
    </row>
    <row r="51" spans="1:7" s="2" customFormat="1" ht="12.75" customHeight="1" x14ac:dyDescent="0.25">
      <c r="A51" s="1"/>
      <c r="B51" s="117" t="s">
        <v>64</v>
      </c>
      <c r="C51" s="110" t="s">
        <v>56</v>
      </c>
      <c r="D51" s="115">
        <v>250</v>
      </c>
      <c r="E51" s="115" t="s">
        <v>47</v>
      </c>
      <c r="F51" s="112">
        <v>420</v>
      </c>
      <c r="G51" s="112">
        <f t="shared" si="2"/>
        <v>105000</v>
      </c>
    </row>
    <row r="52" spans="1:7" s="2" customFormat="1" ht="12.75" customHeight="1" x14ac:dyDescent="0.25">
      <c r="A52" s="1"/>
      <c r="B52" s="108" t="s">
        <v>65</v>
      </c>
      <c r="C52" s="109"/>
      <c r="D52" s="113"/>
      <c r="E52" s="114"/>
      <c r="F52" s="112"/>
      <c r="G52" s="112"/>
    </row>
    <row r="53" spans="1:7" s="2" customFormat="1" ht="12.75" customHeight="1" x14ac:dyDescent="0.25">
      <c r="A53" s="1"/>
      <c r="B53" s="117" t="s">
        <v>66</v>
      </c>
      <c r="C53" s="109" t="s">
        <v>67</v>
      </c>
      <c r="D53" s="113">
        <v>3</v>
      </c>
      <c r="E53" s="114" t="s">
        <v>30</v>
      </c>
      <c r="F53" s="112">
        <v>9880</v>
      </c>
      <c r="G53" s="112">
        <f>(D53*F53)</f>
        <v>29640</v>
      </c>
    </row>
    <row r="54" spans="1:7" s="2" customFormat="1" ht="12.75" customHeight="1" x14ac:dyDescent="0.25">
      <c r="A54" s="1"/>
      <c r="B54" s="117" t="s">
        <v>68</v>
      </c>
      <c r="C54" s="110" t="s">
        <v>67</v>
      </c>
      <c r="D54" s="115">
        <v>1</v>
      </c>
      <c r="E54" s="115" t="s">
        <v>36</v>
      </c>
      <c r="F54" s="112">
        <v>43225</v>
      </c>
      <c r="G54" s="112">
        <f t="shared" si="2"/>
        <v>43225</v>
      </c>
    </row>
    <row r="55" spans="1:7" s="2" customFormat="1" ht="12.75" customHeight="1" x14ac:dyDescent="0.25">
      <c r="A55" s="1"/>
      <c r="B55" s="108" t="s">
        <v>69</v>
      </c>
      <c r="C55" s="109"/>
      <c r="D55" s="113"/>
      <c r="E55" s="114"/>
      <c r="F55" s="112"/>
      <c r="G55" s="112"/>
    </row>
    <row r="56" spans="1:7" s="2" customFormat="1" ht="12.75" customHeight="1" x14ac:dyDescent="0.25">
      <c r="A56" s="1"/>
      <c r="B56" s="117" t="s">
        <v>70</v>
      </c>
      <c r="C56" s="109" t="s">
        <v>56</v>
      </c>
      <c r="D56" s="113">
        <v>2</v>
      </c>
      <c r="E56" s="114" t="s">
        <v>71</v>
      </c>
      <c r="F56" s="112">
        <v>22642</v>
      </c>
      <c r="G56" s="112">
        <f t="shared" si="2"/>
        <v>45284</v>
      </c>
    </row>
    <row r="57" spans="1:7" s="2" customFormat="1" ht="12.75" customHeight="1" x14ac:dyDescent="0.25">
      <c r="A57" s="1"/>
      <c r="B57" s="108" t="s">
        <v>72</v>
      </c>
      <c r="C57" s="110"/>
      <c r="D57" s="115"/>
      <c r="E57" s="115"/>
      <c r="F57" s="112"/>
      <c r="G57" s="112"/>
    </row>
    <row r="58" spans="1:7" s="2" customFormat="1" ht="12.75" customHeight="1" x14ac:dyDescent="0.25">
      <c r="A58" s="1"/>
      <c r="B58" s="117" t="s">
        <v>73</v>
      </c>
      <c r="C58" s="109" t="s">
        <v>67</v>
      </c>
      <c r="D58" s="113">
        <v>0.2</v>
      </c>
      <c r="E58" s="114" t="s">
        <v>74</v>
      </c>
      <c r="F58" s="112">
        <v>36021</v>
      </c>
      <c r="G58" s="112">
        <f t="shared" si="2"/>
        <v>7204.2000000000007</v>
      </c>
    </row>
    <row r="59" spans="1:7" s="2" customFormat="1" ht="13.5" customHeight="1" x14ac:dyDescent="0.25">
      <c r="A59" s="1"/>
      <c r="B59" s="32" t="s">
        <v>75</v>
      </c>
      <c r="C59" s="33"/>
      <c r="D59" s="33"/>
      <c r="E59" s="33"/>
      <c r="F59" s="34"/>
      <c r="G59" s="35">
        <f>SUM(G46:G58)</f>
        <v>1464603.2</v>
      </c>
    </row>
    <row r="60" spans="1:7" s="2" customFormat="1" ht="12" customHeight="1" x14ac:dyDescent="0.25">
      <c r="A60" s="1"/>
      <c r="B60" s="4"/>
      <c r="C60" s="4"/>
      <c r="D60" s="4"/>
      <c r="E60" s="36"/>
      <c r="F60" s="20"/>
      <c r="G60" s="20"/>
    </row>
    <row r="61" spans="1:7" s="2" customFormat="1" ht="12" customHeight="1" x14ac:dyDescent="0.25">
      <c r="A61" s="1"/>
      <c r="B61" s="11" t="s">
        <v>76</v>
      </c>
      <c r="C61" s="21"/>
      <c r="D61" s="21"/>
      <c r="E61" s="21"/>
      <c r="F61" s="12"/>
      <c r="G61" s="12"/>
    </row>
    <row r="62" spans="1:7" s="2" customFormat="1" ht="24" customHeight="1" x14ac:dyDescent="0.25">
      <c r="A62" s="1"/>
      <c r="B62" s="22" t="s">
        <v>77</v>
      </c>
      <c r="C62" s="14" t="s">
        <v>53</v>
      </c>
      <c r="D62" s="14" t="s">
        <v>54</v>
      </c>
      <c r="E62" s="23" t="s">
        <v>25</v>
      </c>
      <c r="F62" s="14" t="s">
        <v>26</v>
      </c>
      <c r="G62" s="24" t="s">
        <v>27</v>
      </c>
    </row>
    <row r="63" spans="1:7" s="2" customFormat="1" ht="12.75" customHeight="1" x14ac:dyDescent="0.25">
      <c r="A63" s="1"/>
      <c r="B63" s="37"/>
      <c r="C63" s="38"/>
      <c r="D63" s="39"/>
      <c r="E63" s="40"/>
      <c r="F63" s="41"/>
      <c r="G63" s="42"/>
    </row>
    <row r="64" spans="1:7" s="2" customFormat="1" ht="13.5" customHeight="1" x14ac:dyDescent="0.25">
      <c r="A64" s="1"/>
      <c r="B64" s="32" t="s">
        <v>78</v>
      </c>
      <c r="C64" s="33"/>
      <c r="D64" s="33"/>
      <c r="E64" s="33"/>
      <c r="F64" s="34"/>
      <c r="G64" s="35"/>
    </row>
    <row r="65" spans="1:7" s="2" customFormat="1" ht="12" customHeight="1" x14ac:dyDescent="0.25">
      <c r="A65" s="1"/>
      <c r="B65" s="4"/>
      <c r="C65" s="4"/>
      <c r="D65" s="4"/>
      <c r="E65" s="4"/>
      <c r="F65" s="20"/>
      <c r="G65" s="20"/>
    </row>
    <row r="66" spans="1:7" s="2" customFormat="1" ht="12" customHeight="1" x14ac:dyDescent="0.25">
      <c r="A66" s="1"/>
      <c r="B66" s="43" t="s">
        <v>79</v>
      </c>
      <c r="C66" s="44"/>
      <c r="D66" s="44"/>
      <c r="E66" s="44"/>
      <c r="F66" s="44"/>
      <c r="G66" s="45">
        <f>G27+G42+G59+G64</f>
        <v>2155913.4500000002</v>
      </c>
    </row>
    <row r="67" spans="1:7" s="2" customFormat="1" ht="12" customHeight="1" x14ac:dyDescent="0.25">
      <c r="A67" s="1"/>
      <c r="B67" s="46" t="s">
        <v>80</v>
      </c>
      <c r="C67" s="47"/>
      <c r="D67" s="47"/>
      <c r="E67" s="47"/>
      <c r="F67" s="47"/>
      <c r="G67" s="48">
        <f>G66*0.05</f>
        <v>107795.67250000002</v>
      </c>
    </row>
    <row r="68" spans="1:7" s="2" customFormat="1" ht="12" customHeight="1" x14ac:dyDescent="0.25">
      <c r="A68" s="1"/>
      <c r="B68" s="43" t="s">
        <v>81</v>
      </c>
      <c r="C68" s="44"/>
      <c r="D68" s="44"/>
      <c r="E68" s="44"/>
      <c r="F68" s="44"/>
      <c r="G68" s="45">
        <f>G67+G66</f>
        <v>2263709.1225000001</v>
      </c>
    </row>
    <row r="69" spans="1:7" s="2" customFormat="1" ht="12" customHeight="1" x14ac:dyDescent="0.25">
      <c r="A69" s="1"/>
      <c r="B69" s="46" t="s">
        <v>82</v>
      </c>
      <c r="C69" s="47"/>
      <c r="D69" s="47"/>
      <c r="E69" s="47"/>
      <c r="F69" s="47"/>
      <c r="G69" s="48">
        <f>G12</f>
        <v>8210660</v>
      </c>
    </row>
    <row r="70" spans="1:7" s="2" customFormat="1" ht="12" customHeight="1" x14ac:dyDescent="0.25">
      <c r="A70" s="1"/>
      <c r="B70" s="43" t="s">
        <v>83</v>
      </c>
      <c r="C70" s="49"/>
      <c r="D70" s="49"/>
      <c r="E70" s="49"/>
      <c r="F70" s="49"/>
      <c r="G70" s="50">
        <f>G69-G68</f>
        <v>5946950.8774999995</v>
      </c>
    </row>
    <row r="71" spans="1:7" s="2" customFormat="1" ht="12" customHeight="1" x14ac:dyDescent="0.25">
      <c r="A71" s="1"/>
      <c r="B71" s="51" t="s">
        <v>84</v>
      </c>
      <c r="C71" s="52"/>
      <c r="D71" s="52"/>
      <c r="E71" s="52"/>
      <c r="F71" s="52"/>
      <c r="G71" s="53"/>
    </row>
    <row r="72" spans="1:7" s="2" customFormat="1" ht="12.75" customHeight="1" thickBot="1" x14ac:dyDescent="0.3">
      <c r="A72" s="1"/>
      <c r="B72" s="54"/>
      <c r="C72" s="52"/>
      <c r="D72" s="52"/>
      <c r="E72" s="52"/>
      <c r="F72" s="52"/>
      <c r="G72" s="53"/>
    </row>
    <row r="73" spans="1:7" s="2" customFormat="1" ht="12" customHeight="1" x14ac:dyDescent="0.25">
      <c r="A73" s="1"/>
      <c r="B73" s="55" t="s">
        <v>85</v>
      </c>
      <c r="C73" s="56"/>
      <c r="D73" s="56"/>
      <c r="E73" s="56"/>
      <c r="F73" s="57"/>
      <c r="G73" s="53"/>
    </row>
    <row r="74" spans="1:7" s="2" customFormat="1" ht="12" customHeight="1" x14ac:dyDescent="0.25">
      <c r="A74" s="1"/>
      <c r="B74" s="58" t="s">
        <v>86</v>
      </c>
      <c r="C74" s="59"/>
      <c r="D74" s="59"/>
      <c r="E74" s="59"/>
      <c r="F74" s="60"/>
      <c r="G74" s="53"/>
    </row>
    <row r="75" spans="1:7" s="2" customFormat="1" ht="12" customHeight="1" x14ac:dyDescent="0.25">
      <c r="A75" s="1"/>
      <c r="B75" s="58" t="s">
        <v>87</v>
      </c>
      <c r="C75" s="59"/>
      <c r="D75" s="59"/>
      <c r="E75" s="59"/>
      <c r="F75" s="60"/>
      <c r="G75" s="53"/>
    </row>
    <row r="76" spans="1:7" s="2" customFormat="1" ht="12" customHeight="1" x14ac:dyDescent="0.25">
      <c r="A76" s="1"/>
      <c r="B76" s="58" t="s">
        <v>88</v>
      </c>
      <c r="C76" s="59"/>
      <c r="D76" s="59"/>
      <c r="E76" s="59"/>
      <c r="F76" s="60"/>
      <c r="G76" s="53"/>
    </row>
    <row r="77" spans="1:7" s="2" customFormat="1" ht="12" customHeight="1" x14ac:dyDescent="0.25">
      <c r="A77" s="1"/>
      <c r="B77" s="58" t="s">
        <v>89</v>
      </c>
      <c r="C77" s="59"/>
      <c r="D77" s="59"/>
      <c r="E77" s="59"/>
      <c r="F77" s="60"/>
      <c r="G77" s="53"/>
    </row>
    <row r="78" spans="1:7" s="2" customFormat="1" ht="12" customHeight="1" x14ac:dyDescent="0.25">
      <c r="A78" s="1"/>
      <c r="B78" s="58" t="s">
        <v>90</v>
      </c>
      <c r="C78" s="59"/>
      <c r="D78" s="59"/>
      <c r="E78" s="59"/>
      <c r="F78" s="60"/>
      <c r="G78" s="53"/>
    </row>
    <row r="79" spans="1:7" s="2" customFormat="1" ht="12.75" customHeight="1" thickBot="1" x14ac:dyDescent="0.3">
      <c r="A79" s="1"/>
      <c r="B79" s="61" t="s">
        <v>91</v>
      </c>
      <c r="C79" s="62"/>
      <c r="D79" s="62"/>
      <c r="E79" s="62"/>
      <c r="F79" s="63"/>
      <c r="G79" s="53"/>
    </row>
    <row r="80" spans="1:7" s="2" customFormat="1" ht="12.75" customHeight="1" thickBot="1" x14ac:dyDescent="0.3">
      <c r="A80" s="64"/>
      <c r="B80" s="65"/>
      <c r="C80" s="59"/>
      <c r="D80" s="59"/>
      <c r="E80" s="59"/>
      <c r="F80" s="59"/>
      <c r="G80" s="53"/>
    </row>
    <row r="81" spans="1:7" s="2" customFormat="1" ht="15" customHeight="1" thickBot="1" x14ac:dyDescent="0.3">
      <c r="A81" s="1"/>
      <c r="B81" s="125" t="s">
        <v>92</v>
      </c>
      <c r="C81" s="126"/>
      <c r="D81" s="127"/>
      <c r="E81" s="66"/>
      <c r="F81" s="66"/>
      <c r="G81" s="53"/>
    </row>
    <row r="82" spans="1:7" s="2" customFormat="1" ht="12" customHeight="1" x14ac:dyDescent="0.25">
      <c r="A82" s="1"/>
      <c r="B82" s="67" t="s">
        <v>77</v>
      </c>
      <c r="C82" s="68" t="s">
        <v>93</v>
      </c>
      <c r="D82" s="69" t="s">
        <v>94</v>
      </c>
      <c r="E82" s="66"/>
      <c r="F82" s="66"/>
      <c r="G82" s="53"/>
    </row>
    <row r="83" spans="1:7" s="2" customFormat="1" ht="12" customHeight="1" x14ac:dyDescent="0.25">
      <c r="A83" s="1"/>
      <c r="B83" s="70" t="s">
        <v>95</v>
      </c>
      <c r="C83" s="71">
        <f>G27</f>
        <v>528170.5</v>
      </c>
      <c r="D83" s="72">
        <f>(C83/C89)</f>
        <v>0.23332083382545982</v>
      </c>
      <c r="E83" s="66"/>
      <c r="F83" s="66"/>
      <c r="G83" s="53"/>
    </row>
    <row r="84" spans="1:7" s="2" customFormat="1" ht="12" customHeight="1" x14ac:dyDescent="0.25">
      <c r="A84" s="1"/>
      <c r="B84" s="70" t="s">
        <v>96</v>
      </c>
      <c r="C84" s="73">
        <f>G32</f>
        <v>0</v>
      </c>
      <c r="D84" s="72">
        <v>0</v>
      </c>
      <c r="E84" s="66"/>
      <c r="F84" s="66"/>
      <c r="G84" s="53"/>
    </row>
    <row r="85" spans="1:7" s="2" customFormat="1" ht="12" customHeight="1" x14ac:dyDescent="0.25">
      <c r="A85" s="1"/>
      <c r="B85" s="70" t="s">
        <v>97</v>
      </c>
      <c r="C85" s="71">
        <f>G42</f>
        <v>163139.75</v>
      </c>
      <c r="D85" s="72">
        <f>(C85/C89)</f>
        <v>7.2067452650379116E-2</v>
      </c>
      <c r="E85" s="66"/>
      <c r="F85" s="66"/>
      <c r="G85" s="53"/>
    </row>
    <row r="86" spans="1:7" s="2" customFormat="1" ht="12" customHeight="1" x14ac:dyDescent="0.25">
      <c r="A86" s="1"/>
      <c r="B86" s="70" t="s">
        <v>52</v>
      </c>
      <c r="C86" s="71">
        <f>G59</f>
        <v>1464603.2</v>
      </c>
      <c r="D86" s="72">
        <f>(C86/C89)</f>
        <v>0.6469926659051134</v>
      </c>
      <c r="E86" s="66"/>
      <c r="F86" s="66"/>
      <c r="G86" s="53"/>
    </row>
    <row r="87" spans="1:7" s="2" customFormat="1" ht="12" customHeight="1" x14ac:dyDescent="0.25">
      <c r="A87" s="1"/>
      <c r="B87" s="70" t="s">
        <v>98</v>
      </c>
      <c r="C87" s="74">
        <f>G64</f>
        <v>0</v>
      </c>
      <c r="D87" s="72">
        <f>(C87/C89)</f>
        <v>0</v>
      </c>
      <c r="E87" s="75"/>
      <c r="F87" s="75"/>
      <c r="G87" s="53"/>
    </row>
    <row r="88" spans="1:7" s="2" customFormat="1" ht="12" customHeight="1" x14ac:dyDescent="0.25">
      <c r="A88" s="1"/>
      <c r="B88" s="70" t="s">
        <v>99</v>
      </c>
      <c r="C88" s="74">
        <f>G67</f>
        <v>107795.67250000002</v>
      </c>
      <c r="D88" s="72">
        <f>(C88/C89)</f>
        <v>4.7619047619047623E-2</v>
      </c>
      <c r="E88" s="75"/>
      <c r="F88" s="75"/>
      <c r="G88" s="53"/>
    </row>
    <row r="89" spans="1:7" s="2" customFormat="1" ht="12.75" customHeight="1" thickBot="1" x14ac:dyDescent="0.3">
      <c r="A89" s="64"/>
      <c r="B89" s="76" t="s">
        <v>100</v>
      </c>
      <c r="C89" s="77">
        <f>SUM(C83:C88)</f>
        <v>2263709.1225000001</v>
      </c>
      <c r="D89" s="78">
        <f>SUM(D83:D88)</f>
        <v>1</v>
      </c>
      <c r="E89" s="75"/>
      <c r="F89" s="75"/>
      <c r="G89" s="53"/>
    </row>
    <row r="90" spans="1:7" s="2" customFormat="1" ht="12" customHeight="1" x14ac:dyDescent="0.25">
      <c r="A90" s="1"/>
      <c r="B90" s="54"/>
      <c r="C90" s="52"/>
      <c r="D90" s="52"/>
      <c r="E90" s="52"/>
      <c r="F90" s="52"/>
      <c r="G90" s="53"/>
    </row>
    <row r="91" spans="1:7" s="2" customFormat="1" ht="12.75" customHeight="1" thickBot="1" x14ac:dyDescent="0.3">
      <c r="A91" s="1"/>
      <c r="B91" s="79"/>
      <c r="C91" s="52"/>
      <c r="D91" s="52"/>
      <c r="E91" s="52"/>
      <c r="F91" s="52"/>
      <c r="G91" s="53"/>
    </row>
    <row r="92" spans="1:7" s="2" customFormat="1" ht="12" customHeight="1" x14ac:dyDescent="0.25">
      <c r="A92" s="1"/>
      <c r="B92" s="122" t="s">
        <v>104</v>
      </c>
      <c r="C92" s="123"/>
      <c r="D92" s="123"/>
      <c r="E92" s="124"/>
      <c r="F92" s="75"/>
      <c r="G92" s="53"/>
    </row>
    <row r="93" spans="1:7" s="2" customFormat="1" ht="12" customHeight="1" x14ac:dyDescent="0.25">
      <c r="A93" s="1"/>
      <c r="B93" s="80" t="s">
        <v>105</v>
      </c>
      <c r="C93" s="120">
        <v>26000</v>
      </c>
      <c r="D93" s="119">
        <f>+G9</f>
        <v>27880</v>
      </c>
      <c r="E93" s="121">
        <v>28000</v>
      </c>
      <c r="F93" s="81"/>
      <c r="G93" s="82"/>
    </row>
    <row r="94" spans="1:7" s="2" customFormat="1" ht="12.75" customHeight="1" thickBot="1" x14ac:dyDescent="0.3">
      <c r="A94" s="1"/>
      <c r="B94" s="83" t="s">
        <v>106</v>
      </c>
      <c r="C94" s="84">
        <f>(G68/C93)</f>
        <v>87.065735480769234</v>
      </c>
      <c r="D94" s="84">
        <f>(G68/D93)</f>
        <v>81.194731796987085</v>
      </c>
      <c r="E94" s="85">
        <f>(G68/E93)</f>
        <v>80.846754375000003</v>
      </c>
      <c r="F94" s="81"/>
      <c r="G94" s="82"/>
    </row>
    <row r="95" spans="1:7" s="2" customFormat="1" ht="15.6" customHeight="1" x14ac:dyDescent="0.25">
      <c r="A95" s="1"/>
      <c r="B95" s="86" t="s">
        <v>101</v>
      </c>
      <c r="C95" s="59"/>
      <c r="D95" s="59"/>
      <c r="E95" s="59"/>
      <c r="F95" s="66"/>
      <c r="G95" s="59"/>
    </row>
    <row r="96" spans="1:7" ht="11.25" customHeight="1" x14ac:dyDescent="0.25">
      <c r="A96" s="31"/>
    </row>
  </sheetData>
  <mergeCells count="9">
    <mergeCell ref="B92:E92"/>
    <mergeCell ref="B81:D81"/>
    <mergeCell ref="B17:G1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2021-04-07T21:19:23Z</dcterms:modified>
</cp:coreProperties>
</file>