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Quillota\"/>
    </mc:Choice>
  </mc:AlternateContent>
  <bookViews>
    <workbookView xWindow="0" yWindow="0" windowWidth="20490" windowHeight="7155"/>
  </bookViews>
  <sheets>
    <sheet name="Pimiento invernadero" sheetId="1" r:id="rId1"/>
  </sheets>
  <definedNames>
    <definedName name="_xlnm.Print_Area" localSheetId="0">'Pimiento invernadero'!$B$1:$G$108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G70" i="1" l="1"/>
  <c r="G11" i="1"/>
  <c r="D64" i="1" l="1"/>
  <c r="C96" i="1" l="1"/>
  <c r="C99" i="1" l="1"/>
  <c r="D59" i="1" l="1"/>
  <c r="G59" i="1" s="1"/>
  <c r="F58" i="1"/>
  <c r="D58" i="1"/>
  <c r="G54" i="1"/>
  <c r="G48" i="1"/>
  <c r="G55" i="1" l="1"/>
  <c r="G57" i="1"/>
  <c r="G58" i="1"/>
  <c r="G47" i="1"/>
  <c r="G49" i="1" s="1"/>
  <c r="G56" i="1"/>
  <c r="C97" i="1" l="1"/>
  <c r="G64" i="1"/>
  <c r="G68" i="1"/>
  <c r="G67" i="1"/>
  <c r="G66" i="1"/>
  <c r="G65" i="1"/>
  <c r="G63" i="1"/>
  <c r="D62" i="1"/>
  <c r="D61" i="1"/>
  <c r="G61" i="1" s="1"/>
  <c r="G62" i="1" l="1"/>
  <c r="G71" i="1" s="1"/>
  <c r="G37" i="1"/>
  <c r="G35" i="1"/>
  <c r="G34" i="1"/>
  <c r="D33" i="1"/>
  <c r="G33" i="1" s="1"/>
  <c r="G32" i="1"/>
  <c r="D31" i="1"/>
  <c r="G31" i="1" s="1"/>
  <c r="G28" i="1"/>
  <c r="C98" i="1" l="1"/>
  <c r="D30" i="1"/>
  <c r="G30" i="1" s="1"/>
  <c r="D29" i="1"/>
  <c r="G29" i="1" s="1"/>
  <c r="G27" i="1"/>
  <c r="D26" i="1"/>
  <c r="G26" i="1" s="1"/>
  <c r="D25" i="1"/>
  <c r="G25" i="1" s="1"/>
  <c r="D24" i="1"/>
  <c r="G24" i="1" s="1"/>
  <c r="G22" i="1" l="1"/>
  <c r="G21" i="1"/>
  <c r="G38" i="1" l="1"/>
  <c r="C95" i="1" s="1"/>
  <c r="G81" i="1"/>
  <c r="G78" i="1" l="1"/>
  <c r="G79" i="1" l="1"/>
  <c r="C100" i="1" l="1"/>
  <c r="C101" i="1" s="1"/>
  <c r="G80" i="1"/>
  <c r="D100" i="1" l="1"/>
  <c r="D106" i="1"/>
  <c r="C106" i="1"/>
  <c r="E106" i="1"/>
  <c r="G82" i="1"/>
  <c r="D98" i="1" l="1"/>
  <c r="D97" i="1"/>
  <c r="D95" i="1"/>
  <c r="D99" i="1"/>
  <c r="D101" i="1" l="1"/>
</calcChain>
</file>

<file path=xl/comments1.xml><?xml version="1.0" encoding="utf-8"?>
<comments xmlns="http://schemas.openxmlformats.org/spreadsheetml/2006/main">
  <authors>
    <author>Lafferte Aguilar Rubén Eduardo</author>
  </authors>
  <commentList>
    <comment ref="G54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7" authorId="0" shapeId="0">
      <text>
        <r>
          <rPr>
            <sz val="9"/>
            <color indexed="81"/>
            <rFont val="Tahoma"/>
            <family val="2"/>
          </rPr>
          <t xml:space="preserve">Dos cultivos, Mulch dura el periodod de dos cultivos.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 xml:space="preserve">Valor con prorrateo ya incorporado.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<sst xmlns="http://schemas.openxmlformats.org/spreadsheetml/2006/main" count="198" uniqueCount="133">
  <si>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</si>
  <si>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</si>
  <si>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</si>
  <si>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</si>
  <si>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</si>
  <si>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</si>
  <si>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</si>
  <si>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</si>
  <si>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</si>
  <si>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</si>
  <si>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</si>
  <si>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</si>
  <si>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</si>
  <si>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</si>
  <si>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</si>
  <si>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</si>
  <si>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</si>
  <si>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</si>
  <si>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</si>
  <si>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</si>
  <si>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</si>
  <si>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</si>
  <si>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</si>
  <si>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</si>
  <si>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</si>
  <si>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Subtotal Costo Maquinaria</t>
  </si>
  <si>
    <t>INSUMOS</t>
  </si>
  <si>
    <t>Insumos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</si>
  <si>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</si>
  <si>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</si>
  <si>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</si>
  <si>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</si>
  <si>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</si>
  <si>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</si>
  <si>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</si>
  <si>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</si>
  <si>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</si>
  <si>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</si>
  <si>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</si>
  <si>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</si>
  <si>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</si>
  <si>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</si>
  <si>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</si>
  <si>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</si>
  <si>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</si>
  <si>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</si>
  <si>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</si>
  <si>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</si>
  <si>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</si>
  <si>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</si>
  <si>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</si>
  <si>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</si>
  <si>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</si>
  <si>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</si>
  <si>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Valparaiso</t>
  </si>
  <si>
    <t>Mercado Mayorista</t>
  </si>
  <si>
    <t>Marzo</t>
  </si>
  <si>
    <t>Abril</t>
  </si>
  <si>
    <t xml:space="preserve">MANO DE OBRA </t>
  </si>
  <si>
    <t xml:space="preserve">Desparramar guano </t>
  </si>
  <si>
    <t xml:space="preserve">Poner cintas </t>
  </si>
  <si>
    <t>Fertilización de fondo</t>
  </si>
  <si>
    <t>Junio</t>
  </si>
  <si>
    <t>Julio</t>
  </si>
  <si>
    <t>Transplante plantines</t>
  </si>
  <si>
    <t>Sept-oct</t>
  </si>
  <si>
    <t xml:space="preserve">Aplicación Fitosanitarios </t>
  </si>
  <si>
    <t>Jun-Dic</t>
  </si>
  <si>
    <t>Fertirriego</t>
  </si>
  <si>
    <t>Jul-Dic</t>
  </si>
  <si>
    <t>Ventilación</t>
  </si>
  <si>
    <t>Sept</t>
  </si>
  <si>
    <t>Limpieza pasillos</t>
  </si>
  <si>
    <t>Arranca de plantas y raspado de pasillos</t>
  </si>
  <si>
    <t>Dic</t>
  </si>
  <si>
    <t>Preparación de invernaderos</t>
  </si>
  <si>
    <t>Eliminación doble techo</t>
  </si>
  <si>
    <t>Eliminación de rastrojo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</si>
  <si>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</si>
  <si>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</si>
  <si>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</si>
  <si>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</si>
  <si>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</si>
  <si>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</si>
  <si>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>Nitrato de calcio soluble</t>
  </si>
  <si>
    <t>Nitrato magnesio soluble</t>
  </si>
  <si>
    <t>Ultrasol multipropósito</t>
  </si>
  <si>
    <t>Ultrasol crecimiento</t>
  </si>
  <si>
    <t xml:space="preserve"> Instalación de cubiertas plástico y malla </t>
  </si>
  <si>
    <t>Instalación Malla raschell negra 50% o doble techo</t>
  </si>
  <si>
    <t xml:space="preserve">Preparación de suelo (Tiller+ mesero) </t>
  </si>
  <si>
    <t>Fumigacion de suelo + colocacion mulch (tractor)</t>
  </si>
  <si>
    <t>metro lineal</t>
  </si>
  <si>
    <t xml:space="preserve">POLIETILENO </t>
  </si>
  <si>
    <t>Polietileno 2 T 4 m  x 150 mic</t>
  </si>
  <si>
    <t>Doble Techo 1 temporada 0,03 mic</t>
  </si>
  <si>
    <t>Malla raschell negra 50%</t>
  </si>
  <si>
    <t>Mulch negro-blanco 1,2 m x 0,02 mic x 1000 metros</t>
  </si>
  <si>
    <t>Cinta de riego 20 cm</t>
  </si>
  <si>
    <t>Cinta garetta</t>
  </si>
  <si>
    <t>N/A</t>
  </si>
  <si>
    <t xml:space="preserve"> Kg</t>
  </si>
  <si>
    <t>Pimiento invernadero</t>
  </si>
  <si>
    <t>Cosecha, selección y embalaje</t>
  </si>
  <si>
    <t>m2</t>
  </si>
  <si>
    <t>oct- abril</t>
  </si>
  <si>
    <t>Heladas - sequia - virosis</t>
  </si>
  <si>
    <t>Agosto</t>
  </si>
  <si>
    <t>Jul-Abril</t>
  </si>
  <si>
    <t>Nov-Abril</t>
  </si>
  <si>
    <t>Jul-Agosto</t>
  </si>
  <si>
    <t>Agosto-Dic</t>
  </si>
  <si>
    <t>PLANTINES</t>
  </si>
  <si>
    <t>Plantines</t>
  </si>
  <si>
    <t>u</t>
  </si>
  <si>
    <t>PRECIO ESPERADO / UNIDAD</t>
  </si>
  <si>
    <t>Conducción, poda, entutorado</t>
  </si>
  <si>
    <t xml:space="preserve">Unidad </t>
  </si>
  <si>
    <t xml:space="preserve">Cantidad </t>
  </si>
  <si>
    <t>Quillota</t>
  </si>
  <si>
    <t xml:space="preserve">2.  Precio de Insumos corresponde a  precios  colocados en distribuidora de insumos y en el caso de plantines en el predio. </t>
  </si>
  <si>
    <t>3. Precio esperado por ventas corresponde a precio colocado en predio.</t>
  </si>
  <si>
    <t>RENDIMIENTO (un/Há.)</t>
  </si>
  <si>
    <t>ESCENARIOS COSTO UNITARIO  ($/un)</t>
  </si>
  <si>
    <t>Costo unitario ($/un) (*)</t>
  </si>
  <si>
    <t>Rendimiento (un/hà)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</si>
  <si>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</si>
  <si>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</si>
  <si>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</si>
  <si>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C</t>
  </si>
  <si>
    <t>Volga, Coraza, Almudens</t>
  </si>
  <si>
    <t xml:space="preserve">Labores del cultivo </t>
  </si>
  <si>
    <t>Labores de cosecha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</si>
</sst>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;0"/>
  </numFmts>
  <fonts count="18" x14ac:knownFonts="1">
    <font>
      <sz val="11"/>
      <color indexed="8"/>
      <name val="Calibri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0000"/>
      <name val="Arial Narrow"/>
      <family val="2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801F"/>
        <bgColor indexed="64"/>
      </patternFill>
    </fill>
    <fill>
      <patternFill patternType="solid">
        <fgColor rgb="FF3CB6B6"/>
        <bgColor indexed="64"/>
      </patternFill>
    </fill>
    <fill>
      <patternFill patternType="solid">
        <fgColor rgb="FF00808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3">
    <xf numFmtId="0" fontId="0" fillId="0" borderId="0" applyNumberFormat="0" applyFill="0" applyBorder="0" applyProtection="0"/>
    <xf numFmtId="9" fontId="3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137">
    <xf numFmtId="0" fontId="0" fillId="0" borderId="0" xfId="0" applyFont="1" applyAlignment="1"/>
    <xf numFmtId="49" fontId="4" fillId="2" borderId="24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right" vertical="center" wrapText="1"/>
    </xf>
    <xf numFmtId="3" fontId="4" fillId="2" borderId="24" xfId="0" applyNumberFormat="1" applyFont="1" applyFill="1" applyBorder="1" applyAlignment="1">
      <alignment horizontal="right" vertical="center" wrapText="1"/>
    </xf>
    <xf numFmtId="17" fontId="4" fillId="2" borderId="24" xfId="0" applyNumberFormat="1" applyFont="1" applyFill="1" applyBorder="1" applyAlignment="1">
      <alignment horizontal="right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/>
    </xf>
    <xf numFmtId="3" fontId="6" fillId="9" borderId="24" xfId="0" applyNumberFormat="1" applyFont="1" applyFill="1" applyBorder="1" applyAlignment="1">
      <alignment horizontal="right" vertical="center"/>
    </xf>
    <xf numFmtId="0" fontId="7" fillId="9" borderId="2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/>
    </xf>
    <xf numFmtId="3" fontId="7" fillId="9" borderId="24" xfId="0" applyNumberFormat="1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2" fontId="7" fillId="9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7" fillId="0" borderId="24" xfId="0" applyFont="1" applyBorder="1" applyAlignment="1">
      <alignment horizontal="left" vertical="center" wrapText="1"/>
    </xf>
    <xf numFmtId="1" fontId="7" fillId="0" borderId="24" xfId="0" applyNumberFormat="1" applyFont="1" applyBorder="1" applyAlignment="1">
      <alignment horizontal="center" vertical="center"/>
    </xf>
    <xf numFmtId="0" fontId="7" fillId="9" borderId="24" xfId="0" applyFont="1" applyFill="1" applyBorder="1" applyAlignment="1">
      <alignment horizontal="left" vertical="center" wrapText="1"/>
    </xf>
    <xf numFmtId="49" fontId="8" fillId="9" borderId="24" xfId="0" applyNumberFormat="1" applyFont="1" applyFill="1" applyBorder="1" applyAlignment="1"/>
    <xf numFmtId="49" fontId="4" fillId="9" borderId="26" xfId="0" applyNumberFormat="1" applyFont="1" applyFill="1" applyBorder="1" applyAlignment="1">
      <alignment horizontal="center"/>
    </xf>
    <xf numFmtId="0" fontId="4" fillId="9" borderId="24" xfId="0" applyNumberFormat="1" applyFont="1" applyFill="1" applyBorder="1" applyAlignment="1"/>
    <xf numFmtId="49" fontId="4" fillId="9" borderId="24" xfId="0" applyNumberFormat="1" applyFont="1" applyFill="1" applyBorder="1" applyAlignment="1">
      <alignment horizontal="center"/>
    </xf>
    <xf numFmtId="3" fontId="4" fillId="9" borderId="24" xfId="0" applyNumberFormat="1" applyFont="1" applyFill="1" applyBorder="1" applyAlignment="1"/>
    <xf numFmtId="3" fontId="4" fillId="2" borderId="24" xfId="0" applyNumberFormat="1" applyFont="1" applyFill="1" applyBorder="1" applyAlignment="1"/>
    <xf numFmtId="0" fontId="7" fillId="9" borderId="24" xfId="0" applyFont="1" applyFill="1" applyBorder="1" applyAlignment="1">
      <alignment vertical="center" wrapText="1"/>
    </xf>
    <xf numFmtId="0" fontId="7" fillId="9" borderId="26" xfId="0" applyFont="1" applyFill="1" applyBorder="1" applyAlignment="1">
      <alignment horizontal="center" vertical="center"/>
    </xf>
    <xf numFmtId="3" fontId="7" fillId="9" borderId="24" xfId="0" applyNumberFormat="1" applyFont="1" applyFill="1" applyBorder="1" applyAlignment="1">
      <alignment horizontal="right" vertical="center"/>
    </xf>
    <xf numFmtId="0" fontId="7" fillId="9" borderId="24" xfId="0" applyFont="1" applyFill="1" applyBorder="1" applyAlignment="1">
      <alignment horizontal="right" vertical="center"/>
    </xf>
    <xf numFmtId="0" fontId="7" fillId="9" borderId="24" xfId="0" applyFont="1" applyFill="1" applyBorder="1" applyAlignment="1">
      <alignment vertical="center"/>
    </xf>
    <xf numFmtId="0" fontId="4" fillId="2" borderId="26" xfId="0" applyFont="1" applyFill="1" applyBorder="1" applyAlignment="1"/>
    <xf numFmtId="0" fontId="4" fillId="2" borderId="24" xfId="0" applyFont="1" applyFill="1" applyBorder="1" applyAlignment="1">
      <alignment horizontal="right"/>
    </xf>
    <xf numFmtId="3" fontId="4" fillId="2" borderId="24" xfId="0" applyNumberFormat="1" applyFont="1" applyFill="1" applyBorder="1" applyAlignment="1">
      <alignment horizontal="right"/>
    </xf>
    <xf numFmtId="49" fontId="8" fillId="2" borderId="24" xfId="0" applyNumberFormat="1" applyFont="1" applyFill="1" applyBorder="1" applyAlignment="1"/>
    <xf numFmtId="0" fontId="6" fillId="9" borderId="26" xfId="0" applyFont="1" applyFill="1" applyBorder="1" applyAlignment="1">
      <alignment horizontal="center"/>
    </xf>
    <xf numFmtId="167" fontId="7" fillId="9" borderId="24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3" fontId="8" fillId="2" borderId="24" xfId="0" applyNumberFormat="1" applyFont="1" applyFill="1" applyBorder="1" applyAlignment="1">
      <alignment horizontal="right"/>
    </xf>
    <xf numFmtId="0" fontId="8" fillId="2" borderId="24" xfId="0" applyFont="1" applyFill="1" applyBorder="1" applyAlignment="1"/>
    <xf numFmtId="49" fontId="4" fillId="2" borderId="24" xfId="0" applyNumberFormat="1" applyFont="1" applyFill="1" applyBorder="1" applyAlignment="1"/>
    <xf numFmtId="0" fontId="4" fillId="2" borderId="26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4" xfId="0" applyFont="1" applyFill="1" applyBorder="1" applyAlignment="1"/>
    <xf numFmtId="0" fontId="4" fillId="2" borderId="29" xfId="0" applyFont="1" applyFill="1" applyBorder="1" applyAlignment="1"/>
    <xf numFmtId="0" fontId="4" fillId="2" borderId="35" xfId="0" applyFont="1" applyFill="1" applyBorder="1" applyAlignment="1"/>
    <xf numFmtId="0" fontId="4" fillId="0" borderId="3" xfId="0" applyNumberFormat="1" applyFont="1" applyBorder="1" applyAlignment="1"/>
    <xf numFmtId="0" fontId="4" fillId="0" borderId="3" xfId="0" applyFont="1" applyBorder="1" applyAlignment="1"/>
    <xf numFmtId="0" fontId="4" fillId="2" borderId="25" xfId="0" applyFont="1" applyFill="1" applyBorder="1" applyAlignment="1"/>
    <xf numFmtId="0" fontId="4" fillId="2" borderId="1" xfId="0" applyFont="1" applyFill="1" applyBorder="1" applyAlignment="1"/>
    <xf numFmtId="0" fontId="4" fillId="2" borderId="5" xfId="0" applyFont="1" applyFill="1" applyBorder="1" applyAlignment="1"/>
    <xf numFmtId="0" fontId="4" fillId="0" borderId="0" xfId="0" applyNumberFormat="1" applyFont="1" applyAlignment="1"/>
    <xf numFmtId="0" fontId="4" fillId="0" borderId="0" xfId="0" applyFont="1" applyAlignment="1"/>
    <xf numFmtId="0" fontId="4" fillId="2" borderId="33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49" fontId="9" fillId="3" borderId="24" xfId="0" applyNumberFormat="1" applyFont="1" applyFill="1" applyBorder="1" applyAlignment="1">
      <alignment vertical="center" wrapText="1"/>
    </xf>
    <xf numFmtId="3" fontId="4" fillId="2" borderId="2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wrapText="1"/>
    </xf>
    <xf numFmtId="14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justify" wrapText="1"/>
    </xf>
    <xf numFmtId="0" fontId="4" fillId="2" borderId="3" xfId="0" applyFont="1" applyFill="1" applyBorder="1" applyAlignment="1">
      <alignment horizontal="left"/>
    </xf>
    <xf numFmtId="49" fontId="9" fillId="5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9" fillId="3" borderId="24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/>
    <xf numFmtId="0" fontId="4" fillId="9" borderId="0" xfId="0" applyFont="1" applyFill="1" applyAlignment="1"/>
    <xf numFmtId="0" fontId="4" fillId="9" borderId="0" xfId="0" applyNumberFormat="1" applyFont="1" applyFill="1" applyAlignment="1"/>
    <xf numFmtId="49" fontId="10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3" fontId="10" fillId="3" borderId="2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12" fillId="9" borderId="24" xfId="0" applyFont="1" applyFill="1" applyBorder="1" applyAlignment="1">
      <alignment vertical="center"/>
    </xf>
    <xf numFmtId="0" fontId="12" fillId="9" borderId="24" xfId="0" applyFont="1" applyFill="1" applyBorder="1" applyAlignment="1">
      <alignment horizontal="center" vertical="center"/>
    </xf>
    <xf numFmtId="3" fontId="12" fillId="9" borderId="24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9" fillId="5" borderId="24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9" fillId="10" borderId="24" xfId="0" applyNumberFormat="1" applyFont="1" applyFill="1" applyBorder="1" applyAlignment="1">
      <alignment vertical="center"/>
    </xf>
    <xf numFmtId="49" fontId="9" fillId="3" borderId="24" xfId="0" applyNumberFormat="1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165" fontId="9" fillId="11" borderId="24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49" fontId="4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49" fontId="4" fillId="2" borderId="18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20" xfId="0" applyFont="1" applyFill="1" applyBorder="1" applyAlignment="1"/>
    <xf numFmtId="0" fontId="4" fillId="8" borderId="38" xfId="0" applyFont="1" applyFill="1" applyBorder="1" applyAlignment="1"/>
    <xf numFmtId="0" fontId="4" fillId="6" borderId="3" xfId="0" applyFont="1" applyFill="1" applyBorder="1" applyAlignment="1"/>
    <xf numFmtId="49" fontId="8" fillId="7" borderId="6" xfId="0" applyNumberFormat="1" applyFont="1" applyFill="1" applyBorder="1" applyAlignment="1">
      <alignment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vertical="center"/>
    </xf>
    <xf numFmtId="3" fontId="8" fillId="9" borderId="2" xfId="0" applyNumberFormat="1" applyFont="1" applyFill="1" applyBorder="1" applyAlignment="1">
      <alignment vertical="center"/>
    </xf>
    <xf numFmtId="9" fontId="4" fillId="2" borderId="9" xfId="0" applyNumberFormat="1" applyFont="1" applyFill="1" applyBorder="1" applyAlignment="1"/>
    <xf numFmtId="9" fontId="4" fillId="6" borderId="3" xfId="1" applyFont="1" applyFill="1" applyBorder="1" applyAlignment="1"/>
    <xf numFmtId="0" fontId="8" fillId="9" borderId="2" xfId="0" applyNumberFormat="1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9" fontId="8" fillId="7" borderId="12" xfId="0" applyNumberFormat="1" applyFont="1" applyFill="1" applyBorder="1" applyAlignment="1">
      <alignment vertical="center"/>
    </xf>
    <xf numFmtId="0" fontId="9" fillId="8" borderId="13" xfId="0" applyFont="1" applyFill="1" applyBorder="1" applyAlignment="1">
      <alignment vertical="center"/>
    </xf>
    <xf numFmtId="49" fontId="15" fillId="8" borderId="14" xfId="0" applyNumberFormat="1" applyFont="1" applyFill="1" applyBorder="1" applyAlignment="1">
      <alignment vertical="center"/>
    </xf>
    <xf numFmtId="0" fontId="9" fillId="8" borderId="14" xfId="0" applyFont="1" applyFill="1" applyBorder="1" applyAlignment="1">
      <alignment vertical="center"/>
    </xf>
    <xf numFmtId="0" fontId="9" fillId="8" borderId="15" xfId="0" applyFont="1" applyFill="1" applyBorder="1" applyAlignment="1">
      <alignment vertical="center"/>
    </xf>
    <xf numFmtId="49" fontId="8" fillId="7" borderId="21" xfId="0" applyNumberFormat="1" applyFont="1" applyFill="1" applyBorder="1" applyAlignment="1">
      <alignment vertical="center"/>
    </xf>
    <xf numFmtId="166" fontId="8" fillId="7" borderId="11" xfId="0" applyNumberFormat="1" applyFont="1" applyFill="1" applyBorder="1" applyAlignment="1">
      <alignment vertical="center"/>
    </xf>
    <xf numFmtId="166" fontId="8" fillId="7" borderId="12" xfId="0" applyNumberFormat="1" applyFont="1" applyFill="1" applyBorder="1" applyAlignment="1">
      <alignment vertical="center"/>
    </xf>
    <xf numFmtId="165" fontId="4" fillId="0" borderId="0" xfId="0" applyNumberFormat="1" applyFont="1" applyAlignment="1"/>
    <xf numFmtId="165" fontId="9" fillId="12" borderId="24" xfId="0" applyNumberFormat="1" applyFont="1" applyFill="1" applyBorder="1" applyAlignment="1">
      <alignment vertical="center"/>
    </xf>
    <xf numFmtId="0" fontId="4" fillId="0" borderId="0" xfId="0" applyNumberFormat="1" applyFont="1" applyFill="1" applyAlignment="1"/>
    <xf numFmtId="41" fontId="8" fillId="7" borderId="22" xfId="2" applyFont="1" applyFill="1" applyBorder="1" applyAlignment="1">
      <alignment vertical="center"/>
    </xf>
    <xf numFmtId="41" fontId="8" fillId="7" borderId="23" xfId="2" applyFont="1" applyFill="1" applyBorder="1" applyAlignment="1">
      <alignment vertical="center"/>
    </xf>
    <xf numFmtId="49" fontId="15" fillId="8" borderId="36" xfId="0" applyNumberFormat="1" applyFont="1" applyFill="1" applyBorder="1" applyAlignment="1">
      <alignment vertical="center"/>
    </xf>
    <xf numFmtId="0" fontId="8" fillId="8" borderId="37" xfId="0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49" fontId="10" fillId="3" borderId="24" xfId="0" applyNumberFormat="1" applyFont="1" applyFill="1" applyBorder="1" applyAlignment="1">
      <alignment wrapText="1"/>
    </xf>
    <xf numFmtId="0" fontId="10" fillId="4" borderId="24" xfId="0" applyFont="1" applyFill="1" applyBorder="1" applyAlignment="1">
      <alignment wrapText="1"/>
    </xf>
    <xf numFmtId="49" fontId="11" fillId="3" borderId="30" xfId="0" applyNumberFormat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CB6B6"/>
      <color rgb="FF46BDCA"/>
      <color rgb="FFF5801F"/>
      <color rgb="FFDC690A"/>
      <color rgb="FFAC5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31750</xdr:rowOff>
    </xdr:from>
    <xdr:to>
      <xdr:col>6</xdr:col>
      <xdr:colOff>65454</xdr:colOff>
      <xdr:row>6</xdr:row>
      <xdr:rowOff>63834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8" y="31750"/>
          <a:ext cx="556614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108"/>
  <sheetViews>
    <sheetView showGridLines="0" tabSelected="1" topLeftCell="A91" zoomScale="120" zoomScaleNormal="120" zoomScaleSheetLayoutView="120" workbookViewId="0">
      <selection activeCell="G76" sqref="G76"/>
    </sheetView>
  </sheetViews>
  <sheetFormatPr baseColWidth="10" defaultColWidth="10.85546875" defaultRowHeight="11.25" customHeight="1" x14ac:dyDescent="0.25"/>
  <cols>
    <col min="1" max="1" width="4.42578125" style="49" customWidth="1"/>
    <col min="2" max="2" width="28.85546875" style="49" customWidth="1"/>
    <col min="3" max="3" width="19.42578125" style="54" customWidth="1"/>
    <col min="4" max="4" width="9.42578125" style="54" customWidth="1"/>
    <col min="5" max="5" width="14.42578125" style="54" customWidth="1"/>
    <col min="6" max="6" width="11" style="54" customWidth="1"/>
    <col min="7" max="7" width="12.42578125" style="54" customWidth="1"/>
    <col min="8" max="8" width="27" style="54" customWidth="1"/>
    <col min="9" max="9" width="12.7109375" style="54" customWidth="1"/>
    <col min="10" max="10" width="21.28515625" style="54" customWidth="1"/>
    <col min="11" max="11" width="13.140625" style="54" customWidth="1"/>
    <col min="12" max="254" width="10.85546875" style="54" customWidth="1"/>
    <col min="255" max="16384" width="10.85546875" style="55"/>
  </cols>
  <sheetData>
    <row r="1" spans="1:254" s="50" customFormat="1" ht="15" customHeight="1" x14ac:dyDescent="0.25">
      <c r="A1" s="45"/>
      <c r="B1" s="46"/>
      <c r="C1" s="47"/>
      <c r="D1" s="47"/>
      <c r="E1" s="47"/>
      <c r="F1" s="48"/>
      <c r="G1" s="45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5" customHeight="1" x14ac:dyDescent="0.25">
      <c r="A2" s="45"/>
      <c r="B2" s="51"/>
      <c r="C2" s="52"/>
      <c r="D2" s="52"/>
      <c r="E2" s="52"/>
      <c r="F2" s="53"/>
      <c r="G2" s="45"/>
    </row>
    <row r="3" spans="1:254" ht="15" customHeight="1" x14ac:dyDescent="0.25">
      <c r="A3" s="45"/>
      <c r="B3" s="51"/>
      <c r="C3" s="52"/>
      <c r="D3" s="52"/>
      <c r="E3" s="52"/>
      <c r="F3" s="53"/>
      <c r="G3" s="45"/>
    </row>
    <row r="4" spans="1:254" ht="15" customHeight="1" x14ac:dyDescent="0.25">
      <c r="A4" s="45"/>
      <c r="B4" s="51"/>
      <c r="C4" s="52"/>
      <c r="D4" s="52"/>
      <c r="E4" s="52"/>
      <c r="F4" s="53"/>
      <c r="G4" s="45"/>
    </row>
    <row r="5" spans="1:254" ht="15" customHeight="1" x14ac:dyDescent="0.25">
      <c r="A5" s="45"/>
      <c r="B5" s="51"/>
      <c r="C5" s="52"/>
      <c r="D5" s="52"/>
      <c r="E5" s="52"/>
      <c r="F5" s="53"/>
      <c r="G5" s="45"/>
    </row>
    <row r="6" spans="1:254" s="50" customFormat="1" ht="15" customHeight="1" x14ac:dyDescent="0.25">
      <c r="A6" s="45"/>
      <c r="B6" s="56"/>
      <c r="C6" s="57"/>
      <c r="D6" s="57"/>
      <c r="E6" s="57"/>
      <c r="F6" s="57"/>
      <c r="G6" s="5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spans="1:254" s="50" customFormat="1" ht="15" customHeight="1" x14ac:dyDescent="0.25">
      <c r="A7" s="45"/>
      <c r="B7" s="45"/>
      <c r="C7" s="45"/>
      <c r="D7" s="45"/>
      <c r="E7" s="45"/>
      <c r="F7" s="45"/>
      <c r="G7" s="45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</row>
    <row r="8" spans="1:254" s="50" customFormat="1" ht="30.75" customHeight="1" x14ac:dyDescent="0.25">
      <c r="A8" s="45"/>
      <c r="B8" s="59" t="s">
        <v>0</v>
      </c>
      <c r="C8" s="1" t="s">
        <v>102</v>
      </c>
      <c r="D8" s="45"/>
      <c r="E8" s="132" t="s">
        <v>122</v>
      </c>
      <c r="F8" s="133"/>
      <c r="G8" s="60">
        <v>560000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spans="1:254" ht="15" customHeight="1" x14ac:dyDescent="0.25">
      <c r="A9" s="45"/>
      <c r="B9" s="3" t="s">
        <v>1</v>
      </c>
      <c r="C9" s="1" t="s">
        <v>130</v>
      </c>
      <c r="D9" s="2"/>
      <c r="E9" s="130" t="s">
        <v>2</v>
      </c>
      <c r="F9" s="131"/>
      <c r="G9" s="1" t="s">
        <v>105</v>
      </c>
    </row>
    <row r="10" spans="1:254" ht="15" customHeight="1" x14ac:dyDescent="0.25">
      <c r="A10" s="45"/>
      <c r="B10" s="3" t="s">
        <v>3</v>
      </c>
      <c r="C10" s="1" t="s">
        <v>129</v>
      </c>
      <c r="D10" s="2"/>
      <c r="E10" s="130" t="s">
        <v>115</v>
      </c>
      <c r="F10" s="131"/>
      <c r="G10" s="4">
        <v>95</v>
      </c>
    </row>
    <row r="11" spans="1:254" ht="15" customHeight="1" x14ac:dyDescent="0.25">
      <c r="A11" s="45"/>
      <c r="B11" s="3" t="s">
        <v>4</v>
      </c>
      <c r="C11" s="1" t="s">
        <v>54</v>
      </c>
      <c r="D11" s="2"/>
      <c r="E11" s="130" t="s">
        <v>5</v>
      </c>
      <c r="F11" s="130"/>
      <c r="G11" s="5">
        <f>G8*G10</f>
        <v>53200000</v>
      </c>
    </row>
    <row r="12" spans="1:254" ht="15" customHeight="1" x14ac:dyDescent="0.25">
      <c r="A12" s="45"/>
      <c r="B12" s="3" t="s">
        <v>6</v>
      </c>
      <c r="C12" s="1" t="s">
        <v>119</v>
      </c>
      <c r="D12" s="2"/>
      <c r="E12" s="130" t="s">
        <v>7</v>
      </c>
      <c r="F12" s="131"/>
      <c r="G12" s="1" t="s">
        <v>55</v>
      </c>
    </row>
    <row r="13" spans="1:254" ht="15" customHeight="1" x14ac:dyDescent="0.25">
      <c r="A13" s="45"/>
      <c r="B13" s="3" t="s">
        <v>8</v>
      </c>
      <c r="C13" s="1" t="s">
        <v>119</v>
      </c>
      <c r="D13" s="2"/>
      <c r="E13" s="130" t="s">
        <v>9</v>
      </c>
      <c r="F13" s="131"/>
      <c r="G13" s="1" t="s">
        <v>105</v>
      </c>
    </row>
    <row r="14" spans="1:254" s="50" customFormat="1" ht="18" customHeight="1" x14ac:dyDescent="0.25">
      <c r="A14" s="45"/>
      <c r="B14" s="3" t="s">
        <v>10</v>
      </c>
      <c r="C14" s="6">
        <v>44228</v>
      </c>
      <c r="D14" s="2"/>
      <c r="E14" s="130" t="s">
        <v>11</v>
      </c>
      <c r="F14" s="131"/>
      <c r="G14" s="1" t="s">
        <v>106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spans="1:254" s="50" customFormat="1" ht="12" customHeight="1" x14ac:dyDescent="0.25">
      <c r="A15" s="45"/>
      <c r="B15" s="61"/>
      <c r="C15" s="62"/>
      <c r="D15" s="45"/>
      <c r="E15" s="45"/>
      <c r="F15" s="45"/>
      <c r="G15" s="6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spans="1:254" s="50" customFormat="1" ht="12" customHeight="1" x14ac:dyDescent="0.25">
      <c r="A16" s="45"/>
      <c r="B16" s="134" t="s">
        <v>12</v>
      </c>
      <c r="C16" s="135"/>
      <c r="D16" s="135"/>
      <c r="E16" s="135"/>
      <c r="F16" s="135"/>
      <c r="G16" s="136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spans="1:254" s="50" customFormat="1" ht="12" customHeight="1" x14ac:dyDescent="0.25">
      <c r="A17" s="45"/>
      <c r="B17" s="45"/>
      <c r="C17" s="64"/>
      <c r="D17" s="64"/>
      <c r="E17" s="64"/>
      <c r="F17" s="45"/>
      <c r="G17" s="45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</row>
    <row r="18" spans="1:254" s="50" customFormat="1" ht="12" customHeight="1" x14ac:dyDescent="0.25">
      <c r="A18" s="45"/>
      <c r="B18" s="65" t="s">
        <v>58</v>
      </c>
      <c r="C18" s="66"/>
      <c r="D18" s="66"/>
      <c r="E18" s="66"/>
      <c r="F18" s="66"/>
      <c r="G18" s="66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</row>
    <row r="19" spans="1:254" ht="24" customHeight="1" x14ac:dyDescent="0.25">
      <c r="A19" s="45"/>
      <c r="B19" s="67" t="s">
        <v>13</v>
      </c>
      <c r="C19" s="67" t="s">
        <v>14</v>
      </c>
      <c r="D19" s="67" t="s">
        <v>15</v>
      </c>
      <c r="E19" s="67" t="s">
        <v>16</v>
      </c>
      <c r="F19" s="67" t="s">
        <v>17</v>
      </c>
      <c r="G19" s="67" t="s">
        <v>18</v>
      </c>
    </row>
    <row r="20" spans="1:254" ht="15" customHeight="1" x14ac:dyDescent="0.25">
      <c r="A20" s="45"/>
      <c r="B20" s="7" t="s">
        <v>75</v>
      </c>
      <c r="C20" s="8"/>
      <c r="D20" s="8"/>
      <c r="E20" s="8"/>
      <c r="F20" s="9"/>
      <c r="G20" s="9"/>
    </row>
    <row r="21" spans="1:254" ht="26.25" customHeight="1" x14ac:dyDescent="0.25">
      <c r="A21" s="45"/>
      <c r="B21" s="10" t="s">
        <v>88</v>
      </c>
      <c r="C21" s="11" t="s">
        <v>19</v>
      </c>
      <c r="D21" s="11">
        <v>35</v>
      </c>
      <c r="E21" s="11" t="s">
        <v>56</v>
      </c>
      <c r="F21" s="12">
        <v>75000</v>
      </c>
      <c r="G21" s="12">
        <f>D21*F21</f>
        <v>2625000</v>
      </c>
    </row>
    <row r="22" spans="1:254" ht="30.75" customHeight="1" x14ac:dyDescent="0.25">
      <c r="A22" s="45"/>
      <c r="B22" s="10" t="s">
        <v>89</v>
      </c>
      <c r="C22" s="11" t="s">
        <v>19</v>
      </c>
      <c r="D22" s="11">
        <v>5</v>
      </c>
      <c r="E22" s="11" t="s">
        <v>57</v>
      </c>
      <c r="F22" s="12">
        <v>75000</v>
      </c>
      <c r="G22" s="12">
        <f>D22*F22</f>
        <v>375000</v>
      </c>
    </row>
    <row r="23" spans="1:254" ht="15" customHeight="1" x14ac:dyDescent="0.25">
      <c r="A23" s="45"/>
      <c r="B23" s="13" t="s">
        <v>131</v>
      </c>
      <c r="C23" s="11"/>
      <c r="D23" s="11"/>
      <c r="E23" s="11"/>
      <c r="F23" s="12"/>
      <c r="G23" s="12"/>
    </row>
    <row r="24" spans="1:254" ht="15" customHeight="1" x14ac:dyDescent="0.25">
      <c r="A24" s="45"/>
      <c r="B24" s="14" t="s">
        <v>59</v>
      </c>
      <c r="C24" s="15" t="s">
        <v>19</v>
      </c>
      <c r="D24" s="15">
        <f>4*6/2</f>
        <v>12</v>
      </c>
      <c r="E24" s="15" t="s">
        <v>24</v>
      </c>
      <c r="F24" s="16">
        <v>20000</v>
      </c>
      <c r="G24" s="16">
        <f>D24*F24</f>
        <v>240000</v>
      </c>
    </row>
    <row r="25" spans="1:254" ht="15" customHeight="1" x14ac:dyDescent="0.25">
      <c r="A25" s="45"/>
      <c r="B25" s="14" t="s">
        <v>60</v>
      </c>
      <c r="C25" s="11" t="s">
        <v>19</v>
      </c>
      <c r="D25" s="15">
        <f>1*6/2</f>
        <v>3</v>
      </c>
      <c r="E25" s="15" t="s">
        <v>24</v>
      </c>
      <c r="F25" s="16">
        <v>20000</v>
      </c>
      <c r="G25" s="16">
        <f t="shared" ref="G25" si="0">D25*F25</f>
        <v>60000</v>
      </c>
    </row>
    <row r="26" spans="1:254" ht="15" customHeight="1" x14ac:dyDescent="0.25">
      <c r="A26" s="45"/>
      <c r="B26" s="14" t="s">
        <v>61</v>
      </c>
      <c r="C26" s="15" t="s">
        <v>19</v>
      </c>
      <c r="D26" s="15">
        <f>2/8*4/2</f>
        <v>0.5</v>
      </c>
      <c r="E26" s="15" t="s">
        <v>24</v>
      </c>
      <c r="F26" s="16">
        <v>20000</v>
      </c>
      <c r="G26" s="16">
        <f>D26*F26</f>
        <v>10000</v>
      </c>
    </row>
    <row r="27" spans="1:254" ht="15" customHeight="1" x14ac:dyDescent="0.25">
      <c r="A27" s="45"/>
      <c r="B27" s="14" t="s">
        <v>64</v>
      </c>
      <c r="C27" s="11" t="s">
        <v>19</v>
      </c>
      <c r="D27" s="11">
        <v>11</v>
      </c>
      <c r="E27" s="15" t="s">
        <v>62</v>
      </c>
      <c r="F27" s="16">
        <v>20000</v>
      </c>
      <c r="G27" s="16">
        <f t="shared" ref="G27" si="1">D27*F27</f>
        <v>220000</v>
      </c>
    </row>
    <row r="28" spans="1:254" ht="15" customHeight="1" x14ac:dyDescent="0.25">
      <c r="A28" s="45"/>
      <c r="B28" s="14" t="s">
        <v>116</v>
      </c>
      <c r="C28" s="11" t="s">
        <v>19</v>
      </c>
      <c r="D28" s="15">
        <v>550</v>
      </c>
      <c r="E28" s="15" t="s">
        <v>65</v>
      </c>
      <c r="F28" s="16">
        <v>20000</v>
      </c>
      <c r="G28" s="16">
        <f t="shared" ref="G28" si="2">D28*F28</f>
        <v>11000000</v>
      </c>
    </row>
    <row r="29" spans="1:254" ht="15" customHeight="1" x14ac:dyDescent="0.25">
      <c r="A29" s="45"/>
      <c r="B29" s="14" t="s">
        <v>66</v>
      </c>
      <c r="C29" s="15" t="s">
        <v>19</v>
      </c>
      <c r="D29" s="15">
        <f>0.5*4*8+0.5*2*9</f>
        <v>25</v>
      </c>
      <c r="E29" s="15" t="s">
        <v>67</v>
      </c>
      <c r="F29" s="16">
        <v>20000</v>
      </c>
      <c r="G29" s="16">
        <f>D29*F29</f>
        <v>500000</v>
      </c>
    </row>
    <row r="30" spans="1:254" ht="15" customHeight="1" x14ac:dyDescent="0.25">
      <c r="A30" s="45"/>
      <c r="B30" s="11" t="s">
        <v>68</v>
      </c>
      <c r="C30" s="11" t="s">
        <v>19</v>
      </c>
      <c r="D30" s="17">
        <f>1.5/8*4+3/8*6*8+3*4*4</f>
        <v>66.75</v>
      </c>
      <c r="E30" s="11" t="s">
        <v>69</v>
      </c>
      <c r="F30" s="12">
        <v>20000</v>
      </c>
      <c r="G30" s="12">
        <f>D30*F30</f>
        <v>1335000</v>
      </c>
    </row>
    <row r="31" spans="1:254" s="69" customFormat="1" ht="15" customHeight="1" x14ac:dyDescent="0.25">
      <c r="A31" s="68"/>
      <c r="B31" s="11" t="s">
        <v>70</v>
      </c>
      <c r="C31" s="11" t="s">
        <v>19</v>
      </c>
      <c r="D31" s="11">
        <f>40/60/8*30*3.5</f>
        <v>8.75</v>
      </c>
      <c r="E31" s="11" t="s">
        <v>69</v>
      </c>
      <c r="F31" s="12">
        <v>20000</v>
      </c>
      <c r="G31" s="12">
        <f t="shared" ref="G31:G35" si="3">D31*F31</f>
        <v>175000</v>
      </c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54" s="69" customFormat="1" ht="15" customHeight="1" x14ac:dyDescent="0.25">
      <c r="A32" s="68"/>
      <c r="B32" s="11" t="s">
        <v>76</v>
      </c>
      <c r="C32" s="11" t="s">
        <v>19</v>
      </c>
      <c r="D32" s="11">
        <v>4</v>
      </c>
      <c r="E32" s="11" t="s">
        <v>71</v>
      </c>
      <c r="F32" s="12">
        <v>20000</v>
      </c>
      <c r="G32" s="12">
        <f t="shared" si="3"/>
        <v>80000</v>
      </c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</row>
    <row r="33" spans="1:254" s="69" customFormat="1" ht="15" customHeight="1" x14ac:dyDescent="0.25">
      <c r="A33" s="68"/>
      <c r="B33" s="10" t="s">
        <v>72</v>
      </c>
      <c r="C33" s="11" t="s">
        <v>19</v>
      </c>
      <c r="D33" s="11">
        <f>0.5*4*6</f>
        <v>12</v>
      </c>
      <c r="E33" s="11" t="s">
        <v>69</v>
      </c>
      <c r="F33" s="12">
        <v>20000</v>
      </c>
      <c r="G33" s="12">
        <f t="shared" si="3"/>
        <v>240000</v>
      </c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</row>
    <row r="34" spans="1:254" s="69" customFormat="1" ht="15" customHeight="1" x14ac:dyDescent="0.25">
      <c r="A34" s="68"/>
      <c r="B34" s="10" t="s">
        <v>73</v>
      </c>
      <c r="C34" s="11" t="s">
        <v>19</v>
      </c>
      <c r="D34" s="11">
        <v>24</v>
      </c>
      <c r="E34" s="11" t="s">
        <v>74</v>
      </c>
      <c r="F34" s="12">
        <v>20000</v>
      </c>
      <c r="G34" s="12">
        <f t="shared" si="3"/>
        <v>480000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</row>
    <row r="35" spans="1:254" s="69" customFormat="1" ht="15" customHeight="1" x14ac:dyDescent="0.25">
      <c r="A35" s="68"/>
      <c r="B35" s="10" t="s">
        <v>77</v>
      </c>
      <c r="C35" s="11" t="s">
        <v>19</v>
      </c>
      <c r="D35" s="11">
        <v>20</v>
      </c>
      <c r="E35" s="11" t="s">
        <v>74</v>
      </c>
      <c r="F35" s="12">
        <v>20000</v>
      </c>
      <c r="G35" s="12">
        <f t="shared" si="3"/>
        <v>400000</v>
      </c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</row>
    <row r="36" spans="1:254" s="69" customFormat="1" ht="15" customHeight="1" x14ac:dyDescent="0.25">
      <c r="A36" s="68"/>
      <c r="B36" s="7" t="s">
        <v>132</v>
      </c>
      <c r="C36" s="11"/>
      <c r="D36" s="11"/>
      <c r="E36" s="11"/>
      <c r="F36" s="12"/>
      <c r="G36" s="12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</row>
    <row r="37" spans="1:254" s="69" customFormat="1" ht="15" customHeight="1" x14ac:dyDescent="0.25">
      <c r="A37" s="68"/>
      <c r="B37" s="10" t="s">
        <v>103</v>
      </c>
      <c r="C37" s="11" t="s">
        <v>19</v>
      </c>
      <c r="D37" s="11">
        <v>97</v>
      </c>
      <c r="E37" s="11"/>
      <c r="F37" s="12">
        <v>20000</v>
      </c>
      <c r="G37" s="12">
        <f>D37*F37</f>
        <v>1940000</v>
      </c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</row>
    <row r="38" spans="1:254" s="50" customFormat="1" ht="15" customHeight="1" x14ac:dyDescent="0.25">
      <c r="A38" s="45"/>
      <c r="B38" s="71" t="s">
        <v>20</v>
      </c>
      <c r="C38" s="72"/>
      <c r="D38" s="72"/>
      <c r="E38" s="72"/>
      <c r="F38" s="73"/>
      <c r="G38" s="74">
        <f>SUM(G20:G37)</f>
        <v>19680000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50" customFormat="1" ht="12" customHeight="1" x14ac:dyDescent="0.25">
      <c r="A39" s="45"/>
      <c r="B39" s="45"/>
      <c r="C39" s="45"/>
      <c r="D39" s="45"/>
      <c r="E39" s="45"/>
      <c r="F39" s="75"/>
      <c r="G39" s="75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s="50" customFormat="1" ht="15" customHeight="1" x14ac:dyDescent="0.25">
      <c r="A40" s="45"/>
      <c r="B40" s="65" t="s">
        <v>21</v>
      </c>
      <c r="C40" s="76"/>
      <c r="D40" s="76"/>
      <c r="E40" s="76"/>
      <c r="F40" s="66"/>
      <c r="G40" s="66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4" ht="24" customHeight="1" x14ac:dyDescent="0.25">
      <c r="A41" s="45"/>
      <c r="B41" s="77" t="s">
        <v>13</v>
      </c>
      <c r="C41" s="67" t="s">
        <v>14</v>
      </c>
      <c r="D41" s="67" t="s">
        <v>15</v>
      </c>
      <c r="E41" s="77" t="s">
        <v>16</v>
      </c>
      <c r="F41" s="67" t="s">
        <v>17</v>
      </c>
      <c r="G41" s="77" t="s">
        <v>18</v>
      </c>
    </row>
    <row r="42" spans="1:254" ht="12" customHeight="1" x14ac:dyDescent="0.25">
      <c r="A42" s="45"/>
      <c r="B42" s="18" t="s">
        <v>100</v>
      </c>
      <c r="C42" s="18" t="s">
        <v>100</v>
      </c>
      <c r="D42" s="18" t="s">
        <v>100</v>
      </c>
      <c r="E42" s="18" t="s">
        <v>100</v>
      </c>
      <c r="F42" s="19"/>
      <c r="G42" s="19"/>
    </row>
    <row r="43" spans="1:254" s="50" customFormat="1" ht="15" customHeight="1" x14ac:dyDescent="0.25">
      <c r="A43" s="45"/>
      <c r="B43" s="71" t="s">
        <v>22</v>
      </c>
      <c r="C43" s="72"/>
      <c r="D43" s="72"/>
      <c r="E43" s="72"/>
      <c r="F43" s="73"/>
      <c r="G43" s="73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4" s="50" customFormat="1" ht="12" customHeight="1" x14ac:dyDescent="0.25">
      <c r="A44" s="45"/>
      <c r="B44" s="45"/>
      <c r="C44" s="45"/>
      <c r="D44" s="45"/>
      <c r="E44" s="45"/>
      <c r="F44" s="75"/>
      <c r="G44" s="75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pans="1:254" s="50" customFormat="1" ht="12" customHeight="1" x14ac:dyDescent="0.25">
      <c r="A45" s="45"/>
      <c r="B45" s="65" t="s">
        <v>23</v>
      </c>
      <c r="C45" s="76"/>
      <c r="D45" s="76"/>
      <c r="E45" s="76"/>
      <c r="F45" s="66"/>
      <c r="G45" s="66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pans="1:254" ht="24" customHeight="1" x14ac:dyDescent="0.25">
      <c r="A46" s="45"/>
      <c r="B46" s="77" t="s">
        <v>13</v>
      </c>
      <c r="C46" s="77" t="s">
        <v>14</v>
      </c>
      <c r="D46" s="77" t="s">
        <v>15</v>
      </c>
      <c r="E46" s="77" t="s">
        <v>16</v>
      </c>
      <c r="F46" s="67" t="s">
        <v>17</v>
      </c>
      <c r="G46" s="77" t="s">
        <v>18</v>
      </c>
    </row>
    <row r="47" spans="1:254" ht="15" customHeight="1" x14ac:dyDescent="0.25">
      <c r="A47" s="45"/>
      <c r="B47" s="20" t="s">
        <v>90</v>
      </c>
      <c r="C47" s="15" t="s">
        <v>128</v>
      </c>
      <c r="D47" s="21">
        <v>0.9</v>
      </c>
      <c r="E47" s="15" t="s">
        <v>62</v>
      </c>
      <c r="F47" s="16">
        <v>120000</v>
      </c>
      <c r="G47" s="16">
        <f>D47*F47</f>
        <v>108000</v>
      </c>
    </row>
    <row r="48" spans="1:254" ht="24" customHeight="1" x14ac:dyDescent="0.25">
      <c r="A48" s="45"/>
      <c r="B48" s="22" t="s">
        <v>91</v>
      </c>
      <c r="C48" s="11" t="s">
        <v>128</v>
      </c>
      <c r="D48" s="12">
        <v>8.1</v>
      </c>
      <c r="E48" s="11" t="s">
        <v>62</v>
      </c>
      <c r="F48" s="12">
        <v>150000</v>
      </c>
      <c r="G48" s="12">
        <f>D48*F48</f>
        <v>1215000</v>
      </c>
    </row>
    <row r="49" spans="1:254" s="50" customFormat="1" ht="15" customHeight="1" x14ac:dyDescent="0.25">
      <c r="A49" s="45"/>
      <c r="B49" s="71" t="s">
        <v>25</v>
      </c>
      <c r="C49" s="72"/>
      <c r="D49" s="72"/>
      <c r="E49" s="72"/>
      <c r="F49" s="73"/>
      <c r="G49" s="74">
        <f>SUM(G47:G48)</f>
        <v>1323000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</row>
    <row r="50" spans="1:254" s="50" customFormat="1" ht="15" customHeight="1" x14ac:dyDescent="0.25">
      <c r="A50" s="45"/>
      <c r="B50" s="45"/>
      <c r="C50" s="45"/>
      <c r="D50" s="45"/>
      <c r="E50" s="45"/>
      <c r="F50" s="75"/>
      <c r="G50" s="75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</row>
    <row r="51" spans="1:254" s="50" customFormat="1" ht="12" customHeight="1" x14ac:dyDescent="0.25">
      <c r="A51" s="45"/>
      <c r="B51" s="65" t="s">
        <v>26</v>
      </c>
      <c r="C51" s="76"/>
      <c r="D51" s="76"/>
      <c r="E51" s="76"/>
      <c r="F51" s="66"/>
      <c r="G51" s="66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</row>
    <row r="52" spans="1:254" ht="24" customHeight="1" x14ac:dyDescent="0.25">
      <c r="A52" s="45"/>
      <c r="B52" s="67" t="s">
        <v>27</v>
      </c>
      <c r="C52" s="78" t="s">
        <v>117</v>
      </c>
      <c r="D52" s="67" t="s">
        <v>118</v>
      </c>
      <c r="E52" s="67" t="s">
        <v>16</v>
      </c>
      <c r="F52" s="67" t="s">
        <v>17</v>
      </c>
      <c r="G52" s="67" t="s">
        <v>18</v>
      </c>
    </row>
    <row r="53" spans="1:254" ht="12.75" customHeight="1" x14ac:dyDescent="0.25">
      <c r="A53" s="45"/>
      <c r="B53" s="23" t="s">
        <v>93</v>
      </c>
      <c r="C53" s="24"/>
      <c r="D53" s="25"/>
      <c r="E53" s="26"/>
      <c r="F53" s="27"/>
      <c r="G53" s="28"/>
    </row>
    <row r="54" spans="1:254" ht="12.75" customHeight="1" x14ac:dyDescent="0.25">
      <c r="A54" s="45"/>
      <c r="B54" s="29" t="s">
        <v>94</v>
      </c>
      <c r="C54" s="30" t="s">
        <v>104</v>
      </c>
      <c r="D54" s="31">
        <v>16000</v>
      </c>
      <c r="E54" s="32" t="s">
        <v>56</v>
      </c>
      <c r="F54" s="31">
        <v>430</v>
      </c>
      <c r="G54" s="31">
        <f t="shared" ref="G54:G59" si="4">F54*D54</f>
        <v>6880000</v>
      </c>
    </row>
    <row r="55" spans="1:254" ht="12.75" customHeight="1" x14ac:dyDescent="0.25">
      <c r="A55" s="45"/>
      <c r="B55" s="33" t="s">
        <v>95</v>
      </c>
      <c r="C55" s="30" t="s">
        <v>29</v>
      </c>
      <c r="D55" s="31">
        <v>11500</v>
      </c>
      <c r="E55" s="32" t="s">
        <v>57</v>
      </c>
      <c r="F55" s="31">
        <v>84</v>
      </c>
      <c r="G55" s="31">
        <f t="shared" si="4"/>
        <v>966000</v>
      </c>
      <c r="M55" s="49"/>
    </row>
    <row r="56" spans="1:254" ht="12.75" customHeight="1" x14ac:dyDescent="0.25">
      <c r="A56" s="45"/>
      <c r="B56" s="22" t="s">
        <v>96</v>
      </c>
      <c r="C56" s="30" t="s">
        <v>104</v>
      </c>
      <c r="D56" s="32">
        <v>1900</v>
      </c>
      <c r="E56" s="32" t="s">
        <v>57</v>
      </c>
      <c r="F56" s="31">
        <v>715</v>
      </c>
      <c r="G56" s="31">
        <f>D56*F56</f>
        <v>1358500</v>
      </c>
      <c r="M56" s="49"/>
    </row>
    <row r="57" spans="1:254" ht="12.75" customHeight="1" x14ac:dyDescent="0.25">
      <c r="A57" s="45"/>
      <c r="B57" s="29" t="s">
        <v>97</v>
      </c>
      <c r="C57" s="30" t="s">
        <v>104</v>
      </c>
      <c r="D57" s="31">
        <v>6900</v>
      </c>
      <c r="E57" s="32" t="s">
        <v>24</v>
      </c>
      <c r="F57" s="31">
        <v>75</v>
      </c>
      <c r="G57" s="31">
        <f t="shared" si="4"/>
        <v>517500</v>
      </c>
    </row>
    <row r="58" spans="1:254" ht="12.75" customHeight="1" x14ac:dyDescent="0.25">
      <c r="A58" s="45"/>
      <c r="B58" s="33" t="s">
        <v>98</v>
      </c>
      <c r="C58" s="30" t="s">
        <v>92</v>
      </c>
      <c r="D58" s="31">
        <f>6000/4</f>
        <v>1500</v>
      </c>
      <c r="E58" s="32" t="s">
        <v>63</v>
      </c>
      <c r="F58" s="31">
        <f>104990/3000*1.19</f>
        <v>41.646033333333335</v>
      </c>
      <c r="G58" s="31">
        <f t="shared" si="4"/>
        <v>62469.05</v>
      </c>
    </row>
    <row r="59" spans="1:254" ht="12.75" customHeight="1" x14ac:dyDescent="0.25">
      <c r="A59" s="45"/>
      <c r="B59" s="33" t="s">
        <v>99</v>
      </c>
      <c r="C59" s="30" t="s">
        <v>30</v>
      </c>
      <c r="D59" s="31">
        <f>1.8*30000/1333</f>
        <v>40.510127531882972</v>
      </c>
      <c r="E59" s="32" t="s">
        <v>107</v>
      </c>
      <c r="F59" s="31">
        <v>3500</v>
      </c>
      <c r="G59" s="31">
        <f t="shared" si="4"/>
        <v>141785.44636159041</v>
      </c>
    </row>
    <row r="60" spans="1:254" ht="15" customHeight="1" x14ac:dyDescent="0.25">
      <c r="A60" s="45"/>
      <c r="B60" s="37" t="s">
        <v>28</v>
      </c>
      <c r="C60" s="38"/>
      <c r="D60" s="35"/>
      <c r="E60" s="35"/>
      <c r="F60" s="36"/>
      <c r="G60" s="36"/>
    </row>
    <row r="61" spans="1:254" ht="15" customHeight="1" x14ac:dyDescent="0.25">
      <c r="A61" s="45"/>
      <c r="B61" s="33" t="s">
        <v>78</v>
      </c>
      <c r="C61" s="30" t="s">
        <v>79</v>
      </c>
      <c r="D61" s="32">
        <f>100/2</f>
        <v>50</v>
      </c>
      <c r="E61" s="32" t="s">
        <v>24</v>
      </c>
      <c r="F61" s="31">
        <v>8000</v>
      </c>
      <c r="G61" s="31">
        <f t="shared" ref="G61:G68" si="5">F61*D61</f>
        <v>400000</v>
      </c>
    </row>
    <row r="62" spans="1:254" ht="15" customHeight="1" x14ac:dyDescent="0.25">
      <c r="A62" s="68"/>
      <c r="B62" s="33" t="s">
        <v>80</v>
      </c>
      <c r="C62" s="30" t="s">
        <v>29</v>
      </c>
      <c r="D62" s="31">
        <f>500/2</f>
        <v>250</v>
      </c>
      <c r="E62" s="32" t="s">
        <v>24</v>
      </c>
      <c r="F62" s="39">
        <f>349*1.19</f>
        <v>415.31</v>
      </c>
      <c r="G62" s="31">
        <f t="shared" si="5"/>
        <v>103827.5</v>
      </c>
    </row>
    <row r="63" spans="1:254" ht="15" customHeight="1" x14ac:dyDescent="0.25">
      <c r="A63" s="45"/>
      <c r="B63" s="33" t="s">
        <v>81</v>
      </c>
      <c r="C63" s="30" t="s">
        <v>29</v>
      </c>
      <c r="D63" s="31">
        <v>200</v>
      </c>
      <c r="E63" s="32" t="s">
        <v>82</v>
      </c>
      <c r="F63" s="39">
        <v>1280</v>
      </c>
      <c r="G63" s="31">
        <f t="shared" si="5"/>
        <v>256000</v>
      </c>
    </row>
    <row r="64" spans="1:254" ht="15" customHeight="1" x14ac:dyDescent="0.25">
      <c r="A64" s="45"/>
      <c r="B64" s="40" t="s">
        <v>83</v>
      </c>
      <c r="C64" s="30" t="s">
        <v>101</v>
      </c>
      <c r="D64" s="31">
        <f>1300</f>
        <v>1300</v>
      </c>
      <c r="E64" s="32" t="s">
        <v>108</v>
      </c>
      <c r="F64" s="39">
        <v>600</v>
      </c>
      <c r="G64" s="31">
        <f t="shared" si="5"/>
        <v>780000</v>
      </c>
    </row>
    <row r="65" spans="1:254" ht="15" customHeight="1" x14ac:dyDescent="0.25">
      <c r="A65" s="45"/>
      <c r="B65" s="40" t="s">
        <v>84</v>
      </c>
      <c r="C65" s="30" t="s">
        <v>29</v>
      </c>
      <c r="D65" s="32">
        <v>450</v>
      </c>
      <c r="E65" s="32" t="s">
        <v>109</v>
      </c>
      <c r="F65" s="39">
        <v>305</v>
      </c>
      <c r="G65" s="31">
        <f t="shared" si="5"/>
        <v>137250</v>
      </c>
    </row>
    <row r="66" spans="1:254" ht="15" customHeight="1" x14ac:dyDescent="0.25">
      <c r="A66" s="45"/>
      <c r="B66" s="40" t="s">
        <v>85</v>
      </c>
      <c r="C66" s="30" t="s">
        <v>29</v>
      </c>
      <c r="D66" s="32">
        <v>100</v>
      </c>
      <c r="E66" s="32" t="s">
        <v>109</v>
      </c>
      <c r="F66" s="39">
        <v>340</v>
      </c>
      <c r="G66" s="31">
        <f t="shared" si="5"/>
        <v>34000</v>
      </c>
      <c r="J66" s="49"/>
    </row>
    <row r="67" spans="1:254" ht="15" customHeight="1" x14ac:dyDescent="0.25">
      <c r="A67" s="45"/>
      <c r="B67" s="33" t="s">
        <v>86</v>
      </c>
      <c r="C67" s="30" t="s">
        <v>29</v>
      </c>
      <c r="D67" s="32">
        <v>100</v>
      </c>
      <c r="E67" s="32" t="s">
        <v>110</v>
      </c>
      <c r="F67" s="31">
        <v>1058</v>
      </c>
      <c r="G67" s="31">
        <f t="shared" si="5"/>
        <v>105800</v>
      </c>
      <c r="J67" s="49"/>
    </row>
    <row r="68" spans="1:254" ht="15" customHeight="1" x14ac:dyDescent="0.25">
      <c r="A68" s="45"/>
      <c r="B68" s="33" t="s">
        <v>87</v>
      </c>
      <c r="C68" s="30" t="s">
        <v>29</v>
      </c>
      <c r="D68" s="32">
        <v>100</v>
      </c>
      <c r="E68" s="32" t="s">
        <v>111</v>
      </c>
      <c r="F68" s="31">
        <v>1058</v>
      </c>
      <c r="G68" s="31">
        <f t="shared" si="5"/>
        <v>105800</v>
      </c>
      <c r="J68" s="49"/>
    </row>
    <row r="69" spans="1:254" ht="15" customHeight="1" x14ac:dyDescent="0.25">
      <c r="A69" s="45"/>
      <c r="B69" s="42" t="s">
        <v>112</v>
      </c>
      <c r="C69" s="34"/>
      <c r="D69" s="35"/>
      <c r="E69" s="35"/>
      <c r="F69" s="35"/>
      <c r="G69" s="41"/>
      <c r="J69" s="49"/>
    </row>
    <row r="70" spans="1:254" ht="15" customHeight="1" x14ac:dyDescent="0.25">
      <c r="A70" s="45"/>
      <c r="B70" s="43" t="s">
        <v>113</v>
      </c>
      <c r="C70" s="44" t="s">
        <v>114</v>
      </c>
      <c r="D70" s="35">
        <v>28000</v>
      </c>
      <c r="E70" s="35" t="s">
        <v>57</v>
      </c>
      <c r="F70" s="36">
        <v>197</v>
      </c>
      <c r="G70" s="36">
        <f>F70*D70</f>
        <v>5516000</v>
      </c>
    </row>
    <row r="71" spans="1:254" s="50" customFormat="1" ht="15" customHeight="1" x14ac:dyDescent="0.25">
      <c r="A71" s="45"/>
      <c r="B71" s="71" t="s">
        <v>31</v>
      </c>
      <c r="C71" s="72"/>
      <c r="D71" s="72"/>
      <c r="E71" s="72"/>
      <c r="F71" s="73"/>
      <c r="G71" s="74">
        <f>SUM(G53:G70)</f>
        <v>17364931.996361591</v>
      </c>
      <c r="H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</row>
    <row r="72" spans="1:254" s="50" customFormat="1" ht="12" customHeight="1" x14ac:dyDescent="0.25">
      <c r="A72" s="45"/>
      <c r="B72" s="45"/>
      <c r="C72" s="45"/>
      <c r="D72" s="45"/>
      <c r="E72" s="79"/>
      <c r="F72" s="75"/>
      <c r="G72" s="75"/>
      <c r="H72" s="49"/>
      <c r="I72" s="49"/>
      <c r="J72" s="49"/>
      <c r="K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</row>
    <row r="73" spans="1:254" s="50" customFormat="1" ht="12" customHeight="1" x14ac:dyDescent="0.25">
      <c r="A73" s="45"/>
      <c r="B73" s="65" t="s">
        <v>32</v>
      </c>
      <c r="C73" s="76"/>
      <c r="D73" s="76"/>
      <c r="E73" s="76"/>
      <c r="F73" s="66"/>
      <c r="G73" s="66"/>
      <c r="H73" s="54"/>
      <c r="I73" s="54"/>
      <c r="J73" s="54"/>
      <c r="K73" s="54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</row>
    <row r="74" spans="1:254" ht="24" customHeight="1" x14ac:dyDescent="0.25">
      <c r="A74" s="45"/>
      <c r="B74" s="77" t="s">
        <v>33</v>
      </c>
      <c r="C74" s="67" t="s">
        <v>117</v>
      </c>
      <c r="D74" s="67" t="s">
        <v>118</v>
      </c>
      <c r="E74" s="77" t="s">
        <v>16</v>
      </c>
      <c r="F74" s="67" t="s">
        <v>17</v>
      </c>
      <c r="G74" s="77" t="s">
        <v>18</v>
      </c>
    </row>
    <row r="75" spans="1:254" ht="12.75" customHeight="1" x14ac:dyDescent="0.25">
      <c r="A75" s="45"/>
      <c r="B75" s="80"/>
      <c r="C75" s="81"/>
      <c r="D75" s="82"/>
      <c r="E75" s="83"/>
      <c r="F75" s="12"/>
      <c r="G75" s="82"/>
    </row>
    <row r="76" spans="1:254" ht="13.5" customHeight="1" x14ac:dyDescent="0.25">
      <c r="A76" s="45"/>
      <c r="B76" s="71" t="s">
        <v>34</v>
      </c>
      <c r="C76" s="72"/>
      <c r="D76" s="72"/>
      <c r="E76" s="72"/>
      <c r="F76" s="73"/>
      <c r="G76" s="74"/>
    </row>
    <row r="77" spans="1:254" ht="12" customHeight="1" x14ac:dyDescent="0.25">
      <c r="A77" s="45"/>
      <c r="B77" s="45"/>
      <c r="C77" s="45"/>
      <c r="D77" s="45"/>
      <c r="E77" s="45"/>
      <c r="F77" s="75"/>
      <c r="G77" s="75"/>
    </row>
    <row r="78" spans="1:254" ht="12" customHeight="1" x14ac:dyDescent="0.25">
      <c r="A78" s="45"/>
      <c r="B78" s="84" t="s">
        <v>35</v>
      </c>
      <c r="C78" s="85"/>
      <c r="D78" s="85"/>
      <c r="E78" s="85"/>
      <c r="F78" s="85"/>
      <c r="G78" s="86">
        <f>G38+G49+G71+G76</f>
        <v>38367931.996361591</v>
      </c>
    </row>
    <row r="79" spans="1:254" ht="12" customHeight="1" x14ac:dyDescent="0.25">
      <c r="A79" s="45"/>
      <c r="B79" s="87" t="s">
        <v>36</v>
      </c>
      <c r="C79" s="88"/>
      <c r="D79" s="88"/>
      <c r="E79" s="88"/>
      <c r="F79" s="88"/>
      <c r="G79" s="89">
        <f>G78*0.05</f>
        <v>1918396.5998180797</v>
      </c>
    </row>
    <row r="80" spans="1:254" ht="12" customHeight="1" x14ac:dyDescent="0.25">
      <c r="A80" s="45"/>
      <c r="B80" s="84" t="s">
        <v>37</v>
      </c>
      <c r="C80" s="85"/>
      <c r="D80" s="85"/>
      <c r="E80" s="85"/>
      <c r="F80" s="85"/>
      <c r="G80" s="86">
        <f>G79+G78</f>
        <v>40286328.596179672</v>
      </c>
    </row>
    <row r="81" spans="1:11" ht="12" customHeight="1" x14ac:dyDescent="0.25">
      <c r="A81" s="45"/>
      <c r="B81" s="87" t="s">
        <v>38</v>
      </c>
      <c r="C81" s="88"/>
      <c r="D81" s="88"/>
      <c r="E81" s="88"/>
      <c r="F81" s="88"/>
      <c r="G81" s="89">
        <f>G11</f>
        <v>53200000</v>
      </c>
      <c r="H81" s="125"/>
    </row>
    <row r="82" spans="1:11" ht="12" customHeight="1" x14ac:dyDescent="0.25">
      <c r="A82" s="45"/>
      <c r="B82" s="84" t="s">
        <v>39</v>
      </c>
      <c r="C82" s="85"/>
      <c r="D82" s="85"/>
      <c r="E82" s="85"/>
      <c r="F82" s="85"/>
      <c r="G82" s="124">
        <f>G81-G80</f>
        <v>12913671.403820328</v>
      </c>
    </row>
    <row r="83" spans="1:11" ht="12" customHeight="1" x14ac:dyDescent="0.25">
      <c r="A83" s="45"/>
      <c r="B83" s="90" t="s">
        <v>126</v>
      </c>
      <c r="C83" s="91"/>
      <c r="D83" s="91"/>
      <c r="E83" s="91"/>
      <c r="F83" s="91"/>
      <c r="G83" s="92"/>
    </row>
    <row r="84" spans="1:11" ht="15" customHeight="1" thickBot="1" x14ac:dyDescent="0.3">
      <c r="A84" s="45"/>
      <c r="B84" s="66"/>
      <c r="C84" s="91"/>
      <c r="D84" s="91"/>
      <c r="E84" s="91"/>
      <c r="F84" s="91"/>
      <c r="G84" s="92"/>
    </row>
    <row r="85" spans="1:11" ht="15" customHeight="1" x14ac:dyDescent="0.25">
      <c r="A85" s="45"/>
      <c r="B85" s="93" t="s">
        <v>127</v>
      </c>
      <c r="C85" s="94"/>
      <c r="D85" s="94"/>
      <c r="E85" s="94"/>
      <c r="F85" s="95"/>
      <c r="G85" s="92"/>
      <c r="H85" s="55"/>
      <c r="I85" s="55"/>
      <c r="J85" s="55"/>
      <c r="K85" s="55"/>
    </row>
    <row r="86" spans="1:11" ht="15" customHeight="1" x14ac:dyDescent="0.25">
      <c r="A86" s="45"/>
      <c r="B86" s="96" t="s">
        <v>40</v>
      </c>
      <c r="C86" s="45"/>
      <c r="D86" s="45"/>
      <c r="E86" s="45"/>
      <c r="F86" s="97"/>
      <c r="G86" s="92"/>
      <c r="H86" s="55"/>
      <c r="I86" s="55"/>
      <c r="J86" s="55"/>
      <c r="K86" s="55"/>
    </row>
    <row r="87" spans="1:11" ht="15" customHeight="1" x14ac:dyDescent="0.25">
      <c r="A87" s="45"/>
      <c r="B87" s="96" t="s">
        <v>120</v>
      </c>
      <c r="C87" s="45"/>
      <c r="D87" s="45"/>
      <c r="E87" s="45"/>
      <c r="F87" s="97"/>
      <c r="G87" s="92"/>
      <c r="H87" s="55"/>
      <c r="I87" s="55"/>
      <c r="J87" s="55"/>
      <c r="K87" s="55"/>
    </row>
    <row r="88" spans="1:11" ht="15" customHeight="1" x14ac:dyDescent="0.25">
      <c r="A88" s="45"/>
      <c r="B88" s="96" t="s">
        <v>121</v>
      </c>
      <c r="C88" s="45"/>
      <c r="D88" s="45"/>
      <c r="E88" s="45"/>
      <c r="F88" s="97"/>
      <c r="G88" s="92"/>
      <c r="H88" s="55"/>
      <c r="I88" s="55"/>
      <c r="J88" s="55"/>
      <c r="K88" s="55"/>
    </row>
    <row r="89" spans="1:11" ht="15" customHeight="1" x14ac:dyDescent="0.25">
      <c r="A89" s="45"/>
      <c r="B89" s="96" t="s">
        <v>41</v>
      </c>
      <c r="C89" s="45"/>
      <c r="D89" s="45"/>
      <c r="E89" s="45"/>
      <c r="F89" s="97"/>
      <c r="G89" s="92"/>
      <c r="H89" s="55"/>
      <c r="I89" s="55"/>
      <c r="J89" s="55"/>
      <c r="K89" s="55"/>
    </row>
    <row r="90" spans="1:11" ht="15" customHeight="1" x14ac:dyDescent="0.25">
      <c r="A90" s="45"/>
      <c r="B90" s="96" t="s">
        <v>42</v>
      </c>
      <c r="C90" s="45"/>
      <c r="D90" s="45"/>
      <c r="E90" s="45"/>
      <c r="F90" s="97"/>
      <c r="G90" s="92"/>
      <c r="H90" s="55"/>
      <c r="I90" s="55"/>
      <c r="J90" s="55"/>
      <c r="K90" s="55"/>
    </row>
    <row r="91" spans="1:11" ht="15" customHeight="1" thickBot="1" x14ac:dyDescent="0.3">
      <c r="A91" s="45"/>
      <c r="B91" s="98" t="s">
        <v>43</v>
      </c>
      <c r="C91" s="99"/>
      <c r="D91" s="99"/>
      <c r="E91" s="99"/>
      <c r="F91" s="100"/>
      <c r="G91" s="92"/>
      <c r="H91" s="55"/>
      <c r="I91" s="55"/>
      <c r="J91" s="55"/>
      <c r="K91" s="55"/>
    </row>
    <row r="92" spans="1:11" ht="15" customHeight="1" thickBot="1" x14ac:dyDescent="0.3">
      <c r="A92" s="45"/>
      <c r="B92" s="66"/>
      <c r="C92" s="45"/>
      <c r="D92" s="45"/>
      <c r="E92" s="45"/>
      <c r="F92" s="45"/>
      <c r="G92" s="92"/>
      <c r="H92" s="55"/>
      <c r="I92" s="55"/>
      <c r="J92" s="55"/>
      <c r="K92" s="55"/>
    </row>
    <row r="93" spans="1:11" ht="15" customHeight="1" thickBot="1" x14ac:dyDescent="0.3">
      <c r="A93" s="45"/>
      <c r="B93" s="128" t="s">
        <v>44</v>
      </c>
      <c r="C93" s="129"/>
      <c r="D93" s="101"/>
      <c r="E93" s="102"/>
      <c r="F93" s="102"/>
      <c r="G93" s="92"/>
      <c r="H93" s="55"/>
      <c r="I93" s="55"/>
      <c r="J93" s="55"/>
      <c r="K93" s="55"/>
    </row>
    <row r="94" spans="1:11" ht="15" customHeight="1" x14ac:dyDescent="0.25">
      <c r="A94" s="45"/>
      <c r="B94" s="103" t="s">
        <v>33</v>
      </c>
      <c r="C94" s="104" t="s">
        <v>45</v>
      </c>
      <c r="D94" s="105" t="s">
        <v>46</v>
      </c>
      <c r="E94" s="102"/>
      <c r="F94" s="102"/>
      <c r="G94" s="92"/>
      <c r="H94" s="55"/>
      <c r="I94" s="55"/>
      <c r="J94" s="55"/>
      <c r="K94" s="55"/>
    </row>
    <row r="95" spans="1:11" ht="15" customHeight="1" x14ac:dyDescent="0.25">
      <c r="A95" s="45"/>
      <c r="B95" s="106" t="s">
        <v>47</v>
      </c>
      <c r="C95" s="107">
        <f>G38</f>
        <v>19680000</v>
      </c>
      <c r="D95" s="108">
        <f>(C95/C101)</f>
        <v>0.4885031891902466</v>
      </c>
      <c r="E95" s="109"/>
      <c r="F95" s="102"/>
      <c r="G95" s="92"/>
      <c r="H95" s="55"/>
      <c r="I95" s="55"/>
      <c r="J95" s="55"/>
      <c r="K95" s="55"/>
    </row>
    <row r="96" spans="1:11" ht="15" customHeight="1" x14ac:dyDescent="0.25">
      <c r="A96" s="45"/>
      <c r="B96" s="106" t="s">
        <v>48</v>
      </c>
      <c r="C96" s="110">
        <f>G43</f>
        <v>0</v>
      </c>
      <c r="D96" s="108">
        <v>0</v>
      </c>
      <c r="E96" s="102"/>
      <c r="F96" s="102"/>
      <c r="G96" s="111"/>
      <c r="H96" s="55"/>
      <c r="I96" s="55"/>
      <c r="J96" s="55"/>
      <c r="K96" s="55"/>
    </row>
    <row r="97" spans="1:11" ht="15" customHeight="1" x14ac:dyDescent="0.25">
      <c r="A97" s="45"/>
      <c r="B97" s="106" t="s">
        <v>49</v>
      </c>
      <c r="C97" s="107">
        <f>G49</f>
        <v>1323000</v>
      </c>
      <c r="D97" s="108">
        <f>(C97/C101)</f>
        <v>3.2839924761112617E-2</v>
      </c>
      <c r="E97" s="102"/>
      <c r="F97" s="102"/>
      <c r="G97" s="92"/>
      <c r="H97" s="55"/>
      <c r="I97" s="55"/>
      <c r="J97" s="55"/>
      <c r="K97" s="55"/>
    </row>
    <row r="98" spans="1:11" ht="15" customHeight="1" x14ac:dyDescent="0.25">
      <c r="A98" s="45"/>
      <c r="B98" s="106" t="s">
        <v>27</v>
      </c>
      <c r="C98" s="107">
        <f>G71</f>
        <v>17364931.996361591</v>
      </c>
      <c r="D98" s="108">
        <f>(C98/C101)</f>
        <v>0.43103783842959315</v>
      </c>
      <c r="E98" s="102"/>
      <c r="F98" s="102"/>
      <c r="G98" s="92"/>
      <c r="H98" s="55"/>
      <c r="I98" s="55"/>
      <c r="J98" s="55"/>
      <c r="K98" s="55"/>
    </row>
    <row r="99" spans="1:11" ht="15" customHeight="1" x14ac:dyDescent="0.25">
      <c r="A99" s="45"/>
      <c r="B99" s="106" t="s">
        <v>50</v>
      </c>
      <c r="C99" s="112">
        <f>G76</f>
        <v>0</v>
      </c>
      <c r="D99" s="108">
        <f>(C99/C101)</f>
        <v>0</v>
      </c>
      <c r="E99" s="113"/>
      <c r="F99" s="113"/>
      <c r="G99" s="92"/>
      <c r="H99" s="55"/>
      <c r="I99" s="55"/>
      <c r="J99" s="55"/>
      <c r="K99" s="55"/>
    </row>
    <row r="100" spans="1:11" ht="15" customHeight="1" x14ac:dyDescent="0.25">
      <c r="A100" s="45"/>
      <c r="B100" s="106" t="s">
        <v>51</v>
      </c>
      <c r="C100" s="112">
        <f>G79</f>
        <v>1918396.5998180797</v>
      </c>
      <c r="D100" s="108">
        <f>(C100/C101)</f>
        <v>4.7619047619047623E-2</v>
      </c>
      <c r="E100" s="113"/>
      <c r="F100" s="113"/>
      <c r="G100" s="92"/>
      <c r="H100" s="55"/>
      <c r="I100" s="55"/>
      <c r="J100" s="55"/>
      <c r="K100" s="55"/>
    </row>
    <row r="101" spans="1:11" ht="12.75" customHeight="1" thickBot="1" x14ac:dyDescent="0.3">
      <c r="A101" s="45"/>
      <c r="B101" s="114" t="s">
        <v>52</v>
      </c>
      <c r="C101" s="121">
        <f>SUM(C95:C100)</f>
        <v>40286328.596179672</v>
      </c>
      <c r="D101" s="115">
        <f>SUM(D95:D100)</f>
        <v>1</v>
      </c>
      <c r="E101" s="113"/>
      <c r="F101" s="113"/>
      <c r="G101" s="92"/>
      <c r="H101" s="55"/>
      <c r="I101" s="55"/>
      <c r="J101" s="55"/>
      <c r="K101" s="55"/>
    </row>
    <row r="103" spans="1:11" ht="11.25" customHeight="1" thickBot="1" x14ac:dyDescent="0.3"/>
    <row r="104" spans="1:11" ht="11.25" customHeight="1" thickBot="1" x14ac:dyDescent="0.3">
      <c r="B104" s="116"/>
      <c r="C104" s="117" t="s">
        <v>123</v>
      </c>
      <c r="D104" s="118"/>
      <c r="E104" s="119"/>
    </row>
    <row r="105" spans="1:11" ht="11.25" customHeight="1" x14ac:dyDescent="0.25">
      <c r="B105" s="120" t="s">
        <v>125</v>
      </c>
      <c r="C105" s="126">
        <v>500000</v>
      </c>
      <c r="D105" s="126">
        <v>560000</v>
      </c>
      <c r="E105" s="127">
        <v>650000</v>
      </c>
    </row>
    <row r="106" spans="1:11" ht="11.25" customHeight="1" thickBot="1" x14ac:dyDescent="0.3">
      <c r="B106" s="114" t="s">
        <v>124</v>
      </c>
      <c r="C106" s="121">
        <f>(G80/C105)</f>
        <v>80.572657192359344</v>
      </c>
      <c r="D106" s="121">
        <f>(G80/D105)</f>
        <v>71.939872493177987</v>
      </c>
      <c r="E106" s="122">
        <f>(G80/E105)</f>
        <v>61.978967071045652</v>
      </c>
    </row>
    <row r="107" spans="1:11" ht="11.25" customHeight="1" x14ac:dyDescent="0.25">
      <c r="B107" s="90" t="s">
        <v>53</v>
      </c>
      <c r="C107" s="45"/>
      <c r="D107" s="45"/>
      <c r="E107" s="45"/>
    </row>
    <row r="108" spans="1:11" ht="11.25" customHeight="1" x14ac:dyDescent="0.25">
      <c r="D108" s="123"/>
    </row>
  </sheetData>
  <mergeCells count="9">
    <mergeCell ref="B93:C93"/>
    <mergeCell ref="E12:F12"/>
    <mergeCell ref="E10:F10"/>
    <mergeCell ref="E9:F9"/>
    <mergeCell ref="E8:F8"/>
    <mergeCell ref="E13:F13"/>
    <mergeCell ref="E14:F14"/>
    <mergeCell ref="B16:G16"/>
    <mergeCell ref="E11:F11"/>
  </mergeCells>
  <printOptions horizontalCentered="1"/>
  <pageMargins left="0.23622047244094491" right="0.23622047244094491" top="0.23622047244094491" bottom="0.15748031496062992" header="0.19685039370078741" footer="0.15748031496062992"/>
  <pageSetup paperSize="5" scale="90" fitToHeight="0" orientation="portrait" r:id="rId1"/>
  <headerFooter>
    <oddFooter>&amp;C&amp;"Helvetica Neue,Regular"&amp;12&amp;K000000&amp;P</oddFooter>
  </headerFooter>
  <rowBreaks count="2" manualBreakCount="2">
    <brk id="38" max="16383" man="1"/>
    <brk id="71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99A64-B8B6-4B8D-A9BC-FA76526A2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8EE5D4-58BA-49FB-94F5-34BE957580F5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sharepoint/v3"/>
    <ds:schemaRef ds:uri="c5dbce2d-49dc-4afe-a5b0-d7fb7a901161"/>
    <ds:schemaRef ds:uri="http://schemas.microsoft.com/office/2006/documentManagement/types"/>
    <ds:schemaRef ds:uri="http://purl.org/dc/elements/1.1/"/>
    <ds:schemaRef ds:uri="1030f0af-99cb-42f1-88fc-acec73331192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167775-7453-49F7-A866-10341240F7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Pimiento invernadero</vt:lpstr>
      <vt:lpstr>'Pimiento invernadero'!Área_de_impresión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cp:lastPrinted>2021-02-24T20:39:17Z</cp:lastPrinted>
  <dcterms:created xsi:type="dcterms:W3CDTF">2020-11-27T12:49:26Z</dcterms:created>
  <dcterms:modified xsi:type="dcterms:W3CDTF">2021-04-06T15:02:30Z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