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Temuco\"/>
    </mc:Choice>
  </mc:AlternateContent>
  <bookViews>
    <workbookView xWindow="0" yWindow="0" windowWidth="28800" windowHeight="12300"/>
  </bookViews>
  <sheets>
    <sheet name="POROT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8" i="1" l="1"/>
  <c r="G33" i="1"/>
  <c r="G23" i="1"/>
  <c r="G24" i="1"/>
  <c r="G50" i="1" l="1"/>
  <c r="G51" i="1"/>
  <c r="G53" i="1"/>
  <c r="G54" i="1"/>
  <c r="G56" i="1"/>
  <c r="G57" i="1"/>
  <c r="G59" i="1"/>
  <c r="G60" i="1"/>
  <c r="G41" i="1"/>
  <c r="G32" i="1"/>
  <c r="G34" i="1"/>
  <c r="G35" i="1"/>
  <c r="G21" i="1"/>
  <c r="G22" i="1"/>
  <c r="G25" i="1"/>
  <c r="G26" i="1"/>
  <c r="G27" i="1"/>
  <c r="G39" i="1"/>
  <c r="G40" i="1"/>
  <c r="G42" i="1"/>
  <c r="G48" i="1"/>
  <c r="G65" i="1"/>
  <c r="G66" i="1"/>
  <c r="C89" i="1" s="1"/>
  <c r="G12" i="1"/>
  <c r="G71" i="1"/>
  <c r="G61" i="1" l="1"/>
  <c r="C88" i="1" s="1"/>
  <c r="G28" i="1"/>
  <c r="C85" i="1" s="1"/>
  <c r="G43" i="1"/>
  <c r="C87" i="1" s="1"/>
  <c r="C91" i="1" l="1"/>
  <c r="D85" i="1" s="1"/>
  <c r="G69" i="1"/>
  <c r="G70" i="1" s="1"/>
  <c r="E96" i="1" s="1"/>
  <c r="C96" i="1"/>
  <c r="G72" i="1"/>
  <c r="D86" i="1"/>
  <c r="D90" i="1"/>
  <c r="D88" i="1"/>
  <c r="D89" i="1"/>
  <c r="D87" i="1"/>
  <c r="D96" i="1" l="1"/>
  <c r="D91" i="1"/>
</calcChain>
</file>

<file path=xl/sharedStrings.xml><?xml version="1.0" encoding="utf-8"?>
<sst xmlns="http://schemas.openxmlformats.org/spreadsheetml/2006/main" count="170" uniqueCount="113">
  <si>
    <t>RUBRO O CULTIVO</t>
  </si>
  <si>
    <t>POROTO</t>
  </si>
  <si>
    <t>RENDIMIENTO (kg/ha)</t>
  </si>
  <si>
    <t>VARIEDAD</t>
  </si>
  <si>
    <t>TORTOLA</t>
  </si>
  <si>
    <t>FECHA ESTIMADA  PRECIO VENTA</t>
  </si>
  <si>
    <t>Febrero de 2021</t>
  </si>
  <si>
    <t>NIVEL TECNOLÓGICO</t>
  </si>
  <si>
    <t>BAJO</t>
  </si>
  <si>
    <t>PRECIO ESPERADO ($/kg)</t>
  </si>
  <si>
    <t>REGIÓN</t>
  </si>
  <si>
    <t>ARAUCANIA</t>
  </si>
  <si>
    <t>INGRESO ESPERADO, CON IVA ($)</t>
  </si>
  <si>
    <t>AGENCIA DE ÁREA</t>
  </si>
  <si>
    <t>TEMUCO</t>
  </si>
  <si>
    <t>DESTINO PRODUCCIÓN</t>
  </si>
  <si>
    <t>Mercado Local</t>
  </si>
  <si>
    <t>COMUNA/LOCALIDAD</t>
  </si>
  <si>
    <t>FREIRE-TEMUCO</t>
  </si>
  <si>
    <t>FECHA DE COSECHA</t>
  </si>
  <si>
    <t>Febrero 2021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</si>
  <si>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</si>
  <si>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</si>
  <si>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</si>
  <si>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</si>
  <si>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</si>
  <si>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</si>
  <si>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</si>
  <si>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</si>
  <si>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</si>
  <si>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</si>
  <si>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</si>
  <si>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Aplicación herbicida Barbecho </t>
  </si>
  <si>
    <t>JH</t>
  </si>
  <si>
    <t>Septiembre</t>
  </si>
  <si>
    <t>Siembra manual</t>
  </si>
  <si>
    <t>Octubre</t>
  </si>
  <si>
    <t>Aplicación Fungicida</t>
  </si>
  <si>
    <t>Aplicación herbicida postemergencia</t>
  </si>
  <si>
    <t>Noviembre</t>
  </si>
  <si>
    <t>Aplicación insecticida</t>
  </si>
  <si>
    <t>Diciembre</t>
  </si>
  <si>
    <t>Aplicación de fertilizante</t>
  </si>
  <si>
    <t>Cosecha (arranca, emparva y trilla)</t>
  </si>
  <si>
    <t>Subtotal Jornadas Hombre</t>
  </si>
  <si>
    <t>JORNADAS ANIMAL</t>
  </si>
  <si>
    <t>JA</t>
  </si>
  <si>
    <t>Cultivadora</t>
  </si>
  <si>
    <t>Cosecha</t>
  </si>
  <si>
    <t>Abril</t>
  </si>
  <si>
    <t>Subtotal Jornadas Animal</t>
  </si>
  <si>
    <t>MAQUINARIA</t>
  </si>
  <si>
    <t>Arado Cincel</t>
  </si>
  <si>
    <t>JM</t>
  </si>
  <si>
    <t>Rastrajes</t>
  </si>
  <si>
    <t>Cruza</t>
  </si>
  <si>
    <t>Vibrocultivador</t>
  </si>
  <si>
    <t>Subtotal Costo Maquinaria</t>
  </si>
  <si>
    <t>INSUMOS</t>
  </si>
  <si>
    <t>Insumos</t>
  </si>
  <si>
    <t>Unidad (Kg/l/u)</t>
  </si>
  <si>
    <t>Cantidad (Kg/l/u)</t>
  </si>
  <si>
    <t>SEMILLAS</t>
  </si>
  <si>
    <t>Poroto</t>
  </si>
  <si>
    <t>Kg</t>
  </si>
  <si>
    <t>FERTILIZANTES</t>
  </si>
  <si>
    <t>Fertilizante sft</t>
  </si>
  <si>
    <t>Urea</t>
  </si>
  <si>
    <t>HERBICIDA</t>
  </si>
  <si>
    <t>Rango</t>
  </si>
  <si>
    <t>Lt</t>
  </si>
  <si>
    <t>Flex</t>
  </si>
  <si>
    <t xml:space="preserve">INSECTICIDA </t>
  </si>
  <si>
    <t>Troya</t>
  </si>
  <si>
    <t>LT</t>
  </si>
  <si>
    <t>ZERO</t>
  </si>
  <si>
    <t>OTROS</t>
  </si>
  <si>
    <t>Anagran Plus</t>
  </si>
  <si>
    <t>Sacos</t>
  </si>
  <si>
    <t xml:space="preserve">Un </t>
  </si>
  <si>
    <t>Marzo</t>
  </si>
  <si>
    <t>Subtotal Insumos</t>
  </si>
  <si>
    <t>Item</t>
  </si>
  <si>
    <t>Traslados internos</t>
  </si>
  <si>
    <t>Anual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</si>
  <si>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</si>
  <si>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</si>
  <si>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</si>
  <si>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</si>
  <si>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</si>
  <si>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</si>
  <si>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</si>
  <si>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</si>
  <si>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</si>
  <si>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</si>
  <si>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</si>
  <si>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</si>
  <si>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</si>
  <si>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</si>
  <si>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</si>
  <si>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</si>
  <si>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</si>
  <si>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</si>
  <si>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</si>
  <si>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</si>
  <si>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</si>
  <si>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</si>
  <si>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</si>
  <si>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($/kilo)</t>
  </si>
  <si>
    <t>Rendimiento (kilo/hà)</t>
  </si>
  <si>
    <t>Costo unitario ($/kilo) (*)</t>
  </si>
  <si>
    <t>(*): Este valor representa el valor mìnimo de venta del producto</t>
  </si>
  <si>
    <t>Marzo-abril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</si>
</sst>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sz val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14" fontId="2" fillId="2" borderId="6" xfId="0" applyNumberFormat="1" applyFont="1" applyFill="1" applyBorder="1" applyAlignment="1"/>
    <xf numFmtId="0" fontId="2" fillId="2" borderId="2" xfId="0" applyFont="1" applyFill="1" applyBorder="1" applyAlignment="1"/>
    <xf numFmtId="0" fontId="2" fillId="2" borderId="6" xfId="0" applyFont="1" applyFill="1" applyBorder="1" applyAlignment="1"/>
    <xf numFmtId="0" fontId="2" fillId="2" borderId="6" xfId="0" applyFont="1" applyFill="1" applyBorder="1" applyAlignment="1">
      <alignment horizontal="justify" wrapText="1"/>
    </xf>
    <xf numFmtId="0" fontId="0" fillId="2" borderId="7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/>
    <xf numFmtId="0" fontId="0" fillId="2" borderId="13" xfId="0" applyFont="1" applyFill="1" applyBorder="1" applyAlignment="1"/>
    <xf numFmtId="0" fontId="12" fillId="7" borderId="15" xfId="0" applyFont="1" applyFill="1" applyBorder="1" applyAlignment="1"/>
    <xf numFmtId="49" fontId="10" fillId="8" borderId="16" xfId="0" applyNumberFormat="1" applyFont="1" applyFill="1" applyBorder="1" applyAlignment="1">
      <alignment vertical="center"/>
    </xf>
    <xf numFmtId="3" fontId="10" fillId="2" borderId="4" xfId="0" applyNumberFormat="1" applyFont="1" applyFill="1" applyBorder="1" applyAlignment="1">
      <alignment vertical="center"/>
    </xf>
    <xf numFmtId="0" fontId="10" fillId="2" borderId="4" xfId="0" applyNumberFormat="1" applyFont="1" applyFill="1" applyBorder="1" applyAlignment="1">
      <alignment vertical="center"/>
    </xf>
    <xf numFmtId="165" fontId="10" fillId="2" borderId="4" xfId="0" applyNumberFormat="1" applyFont="1" applyFill="1" applyBorder="1" applyAlignment="1">
      <alignment vertical="center"/>
    </xf>
    <xf numFmtId="0" fontId="7" fillId="7" borderId="14" xfId="0" applyFont="1" applyFill="1" applyBorder="1" applyAlignment="1">
      <alignment vertical="center"/>
    </xf>
    <xf numFmtId="0" fontId="7" fillId="7" borderId="15" xfId="0" applyFont="1" applyFill="1" applyBorder="1" applyAlignment="1">
      <alignment vertical="center"/>
    </xf>
    <xf numFmtId="164" fontId="1" fillId="2" borderId="15" xfId="0" applyNumberFormat="1" applyFont="1" applyFill="1" applyBorder="1" applyAlignment="1">
      <alignment vertical="center"/>
    </xf>
    <xf numFmtId="164" fontId="14" fillId="2" borderId="15" xfId="0" applyNumberFormat="1" applyFont="1" applyFill="1" applyBorder="1" applyAlignment="1">
      <alignment vertical="center"/>
    </xf>
    <xf numFmtId="0" fontId="12" fillId="2" borderId="15" xfId="0" applyFont="1" applyFill="1" applyBorder="1" applyAlignment="1"/>
    <xf numFmtId="0" fontId="0" fillId="2" borderId="17" xfId="0" applyFont="1" applyFill="1" applyBorder="1" applyAlignment="1"/>
    <xf numFmtId="49" fontId="0" fillId="2" borderId="15" xfId="0" applyNumberFormat="1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13" fillId="2" borderId="15" xfId="0" applyFont="1" applyFill="1" applyBorder="1" applyAlignment="1">
      <alignment vertical="center"/>
    </xf>
    <xf numFmtId="49" fontId="10" fillId="8" borderId="27" xfId="0" applyNumberFormat="1" applyFont="1" applyFill="1" applyBorder="1" applyAlignment="1">
      <alignment vertical="center"/>
    </xf>
    <xf numFmtId="49" fontId="12" fillId="8" borderId="28" xfId="0" applyNumberFormat="1" applyFont="1" applyFill="1" applyBorder="1" applyAlignment="1"/>
    <xf numFmtId="49" fontId="10" fillId="2" borderId="29" xfId="0" applyNumberFormat="1" applyFont="1" applyFill="1" applyBorder="1" applyAlignment="1">
      <alignment vertical="center"/>
    </xf>
    <xf numFmtId="9" fontId="12" fillId="2" borderId="30" xfId="0" applyNumberFormat="1" applyFont="1" applyFill="1" applyBorder="1" applyAlignment="1"/>
    <xf numFmtId="49" fontId="10" fillId="8" borderId="31" xfId="0" applyNumberFormat="1" applyFont="1" applyFill="1" applyBorder="1" applyAlignment="1">
      <alignment vertical="center"/>
    </xf>
    <xf numFmtId="165" fontId="10" fillId="8" borderId="32" xfId="0" applyNumberFormat="1" applyFont="1" applyFill="1" applyBorder="1" applyAlignment="1">
      <alignment vertical="center"/>
    </xf>
    <xf numFmtId="9" fontId="10" fillId="8" borderId="33" xfId="0" applyNumberFormat="1" applyFont="1" applyFill="1" applyBorder="1" applyAlignment="1">
      <alignment vertical="center"/>
    </xf>
    <xf numFmtId="0" fontId="12" fillId="9" borderId="36" xfId="0" applyFont="1" applyFill="1" applyBorder="1" applyAlignment="1"/>
    <xf numFmtId="0" fontId="12" fillId="2" borderId="15" xfId="0" applyFont="1" applyFill="1" applyBorder="1" applyAlignment="1">
      <alignment vertical="center"/>
    </xf>
    <xf numFmtId="49" fontId="12" fillId="2" borderId="15" xfId="0" applyNumberFormat="1" applyFont="1" applyFill="1" applyBorder="1" applyAlignment="1">
      <alignment vertical="center"/>
    </xf>
    <xf numFmtId="49" fontId="10" fillId="2" borderId="37" xfId="0" applyNumberFormat="1" applyFont="1" applyFill="1" applyBorder="1" applyAlignment="1">
      <alignment vertical="center"/>
    </xf>
    <xf numFmtId="0" fontId="12" fillId="2" borderId="38" xfId="0" applyFont="1" applyFill="1" applyBorder="1" applyAlignment="1"/>
    <xf numFmtId="0" fontId="12" fillId="2" borderId="39" xfId="0" applyFont="1" applyFill="1" applyBorder="1" applyAlignment="1"/>
    <xf numFmtId="49" fontId="12" fillId="2" borderId="40" xfId="0" applyNumberFormat="1" applyFont="1" applyFill="1" applyBorder="1" applyAlignment="1">
      <alignment vertical="center"/>
    </xf>
    <xf numFmtId="0" fontId="12" fillId="2" borderId="41" xfId="0" applyFont="1" applyFill="1" applyBorder="1" applyAlignment="1"/>
    <xf numFmtId="49" fontId="12" fillId="2" borderId="42" xfId="0" applyNumberFormat="1" applyFont="1" applyFill="1" applyBorder="1" applyAlignment="1">
      <alignment vertical="center"/>
    </xf>
    <xf numFmtId="0" fontId="12" fillId="2" borderId="43" xfId="0" applyFont="1" applyFill="1" applyBorder="1" applyAlignment="1"/>
    <xf numFmtId="0" fontId="12" fillId="2" borderId="44" xfId="0" applyFont="1" applyFill="1" applyBorder="1" applyAlignment="1"/>
    <xf numFmtId="0" fontId="10" fillId="7" borderId="15" xfId="0" applyFont="1" applyFill="1" applyBorder="1" applyAlignment="1">
      <alignment vertical="center"/>
    </xf>
    <xf numFmtId="0" fontId="7" fillId="9" borderId="14" xfId="0" applyFont="1" applyFill="1" applyBorder="1" applyAlignment="1">
      <alignment vertical="center"/>
    </xf>
    <xf numFmtId="49" fontId="15" fillId="9" borderId="15" xfId="0" applyNumberFormat="1" applyFont="1" applyFill="1" applyBorder="1" applyAlignment="1">
      <alignment vertical="center"/>
    </xf>
    <xf numFmtId="0" fontId="7" fillId="9" borderId="15" xfId="0" applyFont="1" applyFill="1" applyBorder="1" applyAlignment="1">
      <alignment vertical="center"/>
    </xf>
    <xf numFmtId="0" fontId="7" fillId="9" borderId="45" xfId="0" applyFont="1" applyFill="1" applyBorder="1" applyAlignment="1">
      <alignment vertical="center"/>
    </xf>
    <xf numFmtId="49" fontId="10" fillId="8" borderId="46" xfId="0" applyNumberFormat="1" applyFont="1" applyFill="1" applyBorder="1" applyAlignment="1">
      <alignment vertical="center"/>
    </xf>
    <xf numFmtId="0" fontId="0" fillId="0" borderId="15" xfId="0" applyNumberFormat="1" applyFont="1" applyBorder="1" applyAlignment="1"/>
    <xf numFmtId="49" fontId="4" fillId="2" borderId="4" xfId="0" applyNumberFormat="1" applyFont="1" applyFill="1" applyBorder="1" applyAlignment="1">
      <alignment horizontal="left"/>
    </xf>
    <xf numFmtId="49" fontId="4" fillId="2" borderId="4" xfId="0" applyNumberFormat="1" applyFont="1" applyFill="1" applyBorder="1" applyAlignment="1">
      <alignment horizontal="left" wrapText="1"/>
    </xf>
    <xf numFmtId="49" fontId="4" fillId="2" borderId="51" xfId="0" applyNumberFormat="1" applyFont="1" applyFill="1" applyBorder="1" applyAlignment="1">
      <alignment horizontal="left"/>
    </xf>
    <xf numFmtId="49" fontId="15" fillId="9" borderId="34" xfId="0" applyNumberFormat="1" applyFont="1" applyFill="1" applyBorder="1" applyAlignment="1">
      <alignment vertical="center"/>
    </xf>
    <xf numFmtId="0" fontId="10" fillId="9" borderId="35" xfId="0" applyFont="1" applyFill="1" applyBorder="1" applyAlignment="1">
      <alignment vertical="center"/>
    </xf>
    <xf numFmtId="49" fontId="6" fillId="3" borderId="4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49" fontId="4" fillId="2" borderId="50" xfId="0" applyNumberFormat="1" applyFont="1" applyFill="1" applyBorder="1" applyAlignment="1">
      <alignment horizontal="left"/>
    </xf>
    <xf numFmtId="49" fontId="4" fillId="2" borderId="51" xfId="0" applyNumberFormat="1" applyFont="1" applyFill="1" applyBorder="1" applyAlignment="1">
      <alignment horizontal="left"/>
    </xf>
    <xf numFmtId="49" fontId="4" fillId="2" borderId="51" xfId="0" applyNumberFormat="1" applyFont="1" applyFill="1" applyBorder="1" applyAlignment="1">
      <alignment horizontal="left" vertical="center" wrapText="1"/>
    </xf>
    <xf numFmtId="49" fontId="4" fillId="2" borderId="51" xfId="0" applyNumberFormat="1" applyFont="1" applyFill="1" applyBorder="1" applyAlignment="1">
      <alignment horizontal="left" wrapText="1"/>
    </xf>
    <xf numFmtId="14" fontId="4" fillId="2" borderId="51" xfId="0" applyNumberFormat="1" applyFont="1" applyFill="1" applyBorder="1" applyAlignment="1">
      <alignment horizontal="left"/>
    </xf>
    <xf numFmtId="0" fontId="0" fillId="2" borderId="54" xfId="0" applyFont="1" applyFill="1" applyBorder="1" applyAlignment="1"/>
    <xf numFmtId="0" fontId="2" fillId="2" borderId="58" xfId="0" applyFont="1" applyFill="1" applyBorder="1" applyAlignment="1">
      <alignment wrapText="1"/>
    </xf>
    <xf numFmtId="49" fontId="1" fillId="3" borderId="49" xfId="0" applyNumberFormat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 wrapText="1"/>
    </xf>
    <xf numFmtId="0" fontId="3" fillId="4" borderId="4" xfId="0" applyFont="1" applyFill="1" applyBorder="1" applyAlignment="1">
      <alignment horizontal="left" wrapText="1"/>
    </xf>
    <xf numFmtId="3" fontId="2" fillId="2" borderId="4" xfId="0" applyNumberFormat="1" applyFont="1" applyFill="1" applyBorder="1" applyAlignment="1">
      <alignment horizontal="left"/>
    </xf>
    <xf numFmtId="49" fontId="4" fillId="2" borderId="49" xfId="0" applyNumberFormat="1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/>
    </xf>
    <xf numFmtId="49" fontId="4" fillId="2" borderId="4" xfId="0" applyNumberFormat="1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1" fontId="4" fillId="2" borderId="4" xfId="0" applyNumberFormat="1" applyFont="1" applyFill="1" applyBorder="1" applyAlignment="1">
      <alignment horizontal="left"/>
    </xf>
    <xf numFmtId="3" fontId="4" fillId="2" borderId="4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49" fontId="1" fillId="5" borderId="10" xfId="0" applyNumberFormat="1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" fillId="3" borderId="4" xfId="0" applyNumberFormat="1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/>
    </xf>
    <xf numFmtId="3" fontId="2" fillId="2" borderId="9" xfId="0" applyNumberFormat="1" applyFont="1" applyFill="1" applyBorder="1" applyAlignment="1">
      <alignment horizontal="left"/>
    </xf>
    <xf numFmtId="49" fontId="1" fillId="5" borderId="52" xfId="0" applyNumberFormat="1" applyFont="1" applyFill="1" applyBorder="1" applyAlignment="1">
      <alignment horizontal="left" vertical="center"/>
    </xf>
    <xf numFmtId="0" fontId="2" fillId="2" borderId="53" xfId="0" applyFont="1" applyFill="1" applyBorder="1" applyAlignment="1">
      <alignment horizontal="left" vertical="center"/>
    </xf>
    <xf numFmtId="0" fontId="2" fillId="2" borderId="54" xfId="0" applyFont="1" applyFill="1" applyBorder="1" applyAlignment="1">
      <alignment horizontal="left" vertical="center"/>
    </xf>
    <xf numFmtId="49" fontId="1" fillId="3" borderId="49" xfId="0" applyNumberFormat="1" applyFont="1" applyFill="1" applyBorder="1" applyAlignment="1">
      <alignment horizontal="left" vertical="center"/>
    </xf>
    <xf numFmtId="0" fontId="2" fillId="2" borderId="49" xfId="0" applyFont="1" applyFill="1" applyBorder="1" applyAlignment="1">
      <alignment horizontal="left" vertical="center"/>
    </xf>
    <xf numFmtId="49" fontId="3" fillId="3" borderId="49" xfId="0" applyNumberFormat="1" applyFont="1" applyFill="1" applyBorder="1" applyAlignment="1">
      <alignment horizontal="left" vertical="center"/>
    </xf>
    <xf numFmtId="0" fontId="3" fillId="3" borderId="49" xfId="0" applyFont="1" applyFill="1" applyBorder="1" applyAlignment="1">
      <alignment horizontal="left" vertical="center"/>
    </xf>
    <xf numFmtId="3" fontId="3" fillId="3" borderId="49" xfId="0" applyNumberFormat="1" applyFont="1" applyFill="1" applyBorder="1" applyAlignment="1">
      <alignment horizontal="left" vertical="center"/>
    </xf>
    <xf numFmtId="0" fontId="2" fillId="2" borderId="55" xfId="0" applyFont="1" applyFill="1" applyBorder="1" applyAlignment="1">
      <alignment horizontal="left"/>
    </xf>
    <xf numFmtId="0" fontId="2" fillId="2" borderId="56" xfId="0" applyFont="1" applyFill="1" applyBorder="1" applyAlignment="1">
      <alignment horizontal="left"/>
    </xf>
    <xf numFmtId="3" fontId="2" fillId="2" borderId="56" xfId="0" applyNumberFormat="1" applyFont="1" applyFill="1" applyBorder="1" applyAlignment="1">
      <alignment horizontal="left"/>
    </xf>
    <xf numFmtId="3" fontId="16" fillId="0" borderId="49" xfId="0" applyNumberFormat="1" applyFont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3" fontId="2" fillId="2" borderId="18" xfId="0" applyNumberFormat="1" applyFont="1" applyFill="1" applyBorder="1" applyAlignment="1">
      <alignment horizontal="left"/>
    </xf>
    <xf numFmtId="49" fontId="1" fillId="5" borderId="19" xfId="0" applyNumberFormat="1" applyFont="1" applyFill="1" applyBorder="1" applyAlignment="1">
      <alignment horizontal="left" vertical="center"/>
    </xf>
    <xf numFmtId="0" fontId="1" fillId="5" borderId="20" xfId="0" applyFont="1" applyFill="1" applyBorder="1" applyAlignment="1">
      <alignment horizontal="left" vertical="center"/>
    </xf>
    <xf numFmtId="164" fontId="1" fillId="5" borderId="21" xfId="0" applyNumberFormat="1" applyFont="1" applyFill="1" applyBorder="1" applyAlignment="1">
      <alignment horizontal="left" vertical="center"/>
    </xf>
    <xf numFmtId="49" fontId="1" fillId="3" borderId="22" xfId="0" applyNumberFormat="1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164" fontId="1" fillId="3" borderId="23" xfId="0" applyNumberFormat="1" applyFont="1" applyFill="1" applyBorder="1" applyAlignment="1">
      <alignment horizontal="left" vertical="center"/>
    </xf>
    <xf numFmtId="49" fontId="1" fillId="5" borderId="22" xfId="0" applyNumberFormat="1" applyFont="1" applyFill="1" applyBorder="1" applyAlignment="1">
      <alignment horizontal="left" vertical="center"/>
    </xf>
    <xf numFmtId="0" fontId="1" fillId="5" borderId="12" xfId="0" applyFont="1" applyFill="1" applyBorder="1" applyAlignment="1">
      <alignment horizontal="left" vertical="center"/>
    </xf>
    <xf numFmtId="164" fontId="1" fillId="5" borderId="23" xfId="0" applyNumberFormat="1" applyFont="1" applyFill="1" applyBorder="1" applyAlignment="1">
      <alignment horizontal="left" vertical="center"/>
    </xf>
    <xf numFmtId="49" fontId="1" fillId="5" borderId="24" xfId="0" applyNumberFormat="1" applyFont="1" applyFill="1" applyBorder="1" applyAlignment="1">
      <alignment horizontal="left" vertical="center"/>
    </xf>
    <xf numFmtId="0" fontId="7" fillId="5" borderId="25" xfId="0" applyFont="1" applyFill="1" applyBorder="1" applyAlignment="1">
      <alignment horizontal="left" vertical="center"/>
    </xf>
    <xf numFmtId="164" fontId="1" fillId="6" borderId="26" xfId="0" applyNumberFormat="1" applyFont="1" applyFill="1" applyBorder="1" applyAlignment="1">
      <alignment horizontal="left" vertical="center"/>
    </xf>
    <xf numFmtId="49" fontId="9" fillId="2" borderId="4" xfId="0" applyNumberFormat="1" applyFont="1" applyFill="1" applyBorder="1" applyAlignment="1">
      <alignment horizontal="left" wrapText="1"/>
    </xf>
    <xf numFmtId="0" fontId="9" fillId="2" borderId="4" xfId="0" applyNumberFormat="1" applyFont="1" applyFill="1" applyBorder="1" applyAlignment="1">
      <alignment horizontal="left" wrapText="1"/>
    </xf>
    <xf numFmtId="3" fontId="9" fillId="2" borderId="4" xfId="0" applyNumberFormat="1" applyFont="1" applyFill="1" applyBorder="1" applyAlignment="1">
      <alignment horizontal="left" wrapText="1"/>
    </xf>
    <xf numFmtId="49" fontId="13" fillId="3" borderId="4" xfId="0" applyNumberFormat="1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left" vertical="center"/>
    </xf>
    <xf numFmtId="3" fontId="13" fillId="3" borderId="4" xfId="0" applyNumberFormat="1" applyFont="1" applyFill="1" applyBorder="1" applyAlignment="1">
      <alignment horizontal="left" vertical="center"/>
    </xf>
    <xf numFmtId="3" fontId="9" fillId="2" borderId="49" xfId="0" applyNumberFormat="1" applyFont="1" applyFill="1" applyBorder="1" applyAlignment="1">
      <alignment horizontal="left" wrapText="1"/>
    </xf>
    <xf numFmtId="49" fontId="9" fillId="2" borderId="49" xfId="0" applyNumberFormat="1" applyFont="1" applyFill="1" applyBorder="1" applyAlignment="1">
      <alignment horizontal="left" wrapText="1"/>
    </xf>
    <xf numFmtId="0" fontId="9" fillId="2" borderId="49" xfId="0" applyNumberFormat="1" applyFont="1" applyFill="1" applyBorder="1" applyAlignment="1">
      <alignment horizontal="left" wrapText="1"/>
    </xf>
    <xf numFmtId="49" fontId="13" fillId="3" borderId="49" xfId="0" applyNumberFormat="1" applyFont="1" applyFill="1" applyBorder="1" applyAlignment="1">
      <alignment horizontal="left" vertical="center"/>
    </xf>
    <xf numFmtId="0" fontId="13" fillId="3" borderId="49" xfId="0" applyFont="1" applyFill="1" applyBorder="1" applyAlignment="1">
      <alignment horizontal="left" vertical="center"/>
    </xf>
    <xf numFmtId="3" fontId="13" fillId="3" borderId="49" xfId="0" applyNumberFormat="1" applyFont="1" applyFill="1" applyBorder="1" applyAlignment="1">
      <alignment horizontal="left" vertical="center"/>
    </xf>
    <xf numFmtId="49" fontId="17" fillId="2" borderId="49" xfId="0" applyNumberFormat="1" applyFont="1" applyFill="1" applyBorder="1" applyAlignment="1">
      <alignment horizontal="left" vertical="center" wrapText="1"/>
    </xf>
    <xf numFmtId="0" fontId="18" fillId="2" borderId="49" xfId="0" applyFont="1" applyFill="1" applyBorder="1" applyAlignment="1">
      <alignment horizontal="left" vertical="center" wrapText="1"/>
    </xf>
    <xf numFmtId="0" fontId="17" fillId="2" borderId="49" xfId="0" applyFont="1" applyFill="1" applyBorder="1" applyAlignment="1">
      <alignment horizontal="left" vertical="center" wrapText="1"/>
    </xf>
    <xf numFmtId="49" fontId="18" fillId="2" borderId="49" xfId="0" applyNumberFormat="1" applyFont="1" applyFill="1" applyBorder="1" applyAlignment="1">
      <alignment horizontal="left" vertical="center" wrapText="1"/>
    </xf>
    <xf numFmtId="1" fontId="18" fillId="2" borderId="49" xfId="0" applyNumberFormat="1" applyFont="1" applyFill="1" applyBorder="1" applyAlignment="1">
      <alignment horizontal="left" vertical="center" wrapText="1"/>
    </xf>
    <xf numFmtId="3" fontId="18" fillId="2" borderId="49" xfId="0" applyNumberFormat="1" applyFont="1" applyFill="1" applyBorder="1" applyAlignment="1">
      <alignment horizontal="left" vertical="center" wrapText="1"/>
    </xf>
    <xf numFmtId="49" fontId="9" fillId="2" borderId="49" xfId="0" applyNumberFormat="1" applyFont="1" applyFill="1" applyBorder="1" applyAlignment="1">
      <alignment horizontal="left"/>
    </xf>
    <xf numFmtId="3" fontId="9" fillId="2" borderId="49" xfId="0" applyNumberFormat="1" applyFont="1" applyFill="1" applyBorder="1" applyAlignment="1">
      <alignment horizontal="left"/>
    </xf>
    <xf numFmtId="49" fontId="3" fillId="3" borderId="57" xfId="0" applyNumberFormat="1" applyFont="1" applyFill="1" applyBorder="1" applyAlignment="1">
      <alignment horizontal="left" vertical="center"/>
    </xf>
    <xf numFmtId="0" fontId="3" fillId="3" borderId="57" xfId="0" applyFont="1" applyFill="1" applyBorder="1" applyAlignment="1">
      <alignment horizontal="left" vertical="center"/>
    </xf>
    <xf numFmtId="3" fontId="3" fillId="3" borderId="57" xfId="0" applyNumberFormat="1" applyFont="1" applyFill="1" applyBorder="1" applyAlignment="1">
      <alignment horizontal="left" vertical="center"/>
    </xf>
    <xf numFmtId="1" fontId="0" fillId="0" borderId="0" xfId="0" applyNumberFormat="1" applyFont="1" applyAlignment="1"/>
    <xf numFmtId="3" fontId="10" fillId="8" borderId="47" xfId="0" applyNumberFormat="1" applyFont="1" applyFill="1" applyBorder="1" applyAlignment="1">
      <alignment vertical="center"/>
    </xf>
    <xf numFmtId="3" fontId="10" fillId="8" borderId="48" xfId="0" applyNumberFormat="1" applyFont="1" applyFill="1" applyBorder="1" applyAlignment="1">
      <alignment vertical="center"/>
    </xf>
    <xf numFmtId="3" fontId="10" fillId="8" borderId="32" xfId="0" applyNumberFormat="1" applyFont="1" applyFill="1" applyBorder="1" applyAlignment="1">
      <alignment vertical="center"/>
    </xf>
    <xf numFmtId="3" fontId="10" fillId="8" borderId="33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667808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topLeftCell="A57" zoomScaleNormal="100" zoomScaleSheetLayoutView="100" workbookViewId="0">
      <selection activeCell="G21" sqref="G21:G2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28515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7.8554687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66"/>
      <c r="C8" s="3"/>
      <c r="D8" s="2"/>
      <c r="E8" s="3"/>
      <c r="F8" s="3"/>
      <c r="G8" s="3"/>
    </row>
    <row r="9" spans="1:7" ht="12" customHeight="1" x14ac:dyDescent="0.25">
      <c r="A9" s="24"/>
      <c r="B9" s="68" t="s">
        <v>0</v>
      </c>
      <c r="C9" s="63" t="s">
        <v>1</v>
      </c>
      <c r="D9" s="69"/>
      <c r="E9" s="70" t="s">
        <v>2</v>
      </c>
      <c r="F9" s="71"/>
      <c r="G9" s="72">
        <v>1400</v>
      </c>
    </row>
    <row r="10" spans="1:7" ht="13.5" customHeight="1" x14ac:dyDescent="0.25">
      <c r="A10" s="24"/>
      <c r="B10" s="73" t="s">
        <v>3</v>
      </c>
      <c r="C10" s="63" t="s">
        <v>4</v>
      </c>
      <c r="D10" s="74"/>
      <c r="E10" s="75" t="s">
        <v>5</v>
      </c>
      <c r="F10" s="76"/>
      <c r="G10" s="54" t="s">
        <v>6</v>
      </c>
    </row>
    <row r="11" spans="1:7" ht="13.5" customHeight="1" x14ac:dyDescent="0.25">
      <c r="A11" s="24"/>
      <c r="B11" s="73" t="s">
        <v>7</v>
      </c>
      <c r="C11" s="56" t="s">
        <v>8</v>
      </c>
      <c r="D11" s="74"/>
      <c r="E11" s="75" t="s">
        <v>9</v>
      </c>
      <c r="F11" s="76"/>
      <c r="G11" s="77">
        <v>2000</v>
      </c>
    </row>
    <row r="12" spans="1:7" ht="13.5" customHeight="1" x14ac:dyDescent="0.25">
      <c r="A12" s="24"/>
      <c r="B12" s="73" t="s">
        <v>10</v>
      </c>
      <c r="C12" s="64" t="s">
        <v>11</v>
      </c>
      <c r="D12" s="74"/>
      <c r="E12" s="61" t="s">
        <v>12</v>
      </c>
      <c r="F12" s="62"/>
      <c r="G12" s="78">
        <f>(G9*G11)</f>
        <v>2800000</v>
      </c>
    </row>
    <row r="13" spans="1:7" ht="13.5" customHeight="1" x14ac:dyDescent="0.25">
      <c r="A13" s="24"/>
      <c r="B13" s="73" t="s">
        <v>13</v>
      </c>
      <c r="C13" s="56" t="s">
        <v>14</v>
      </c>
      <c r="D13" s="74"/>
      <c r="E13" s="75" t="s">
        <v>15</v>
      </c>
      <c r="F13" s="76"/>
      <c r="G13" s="54" t="s">
        <v>16</v>
      </c>
    </row>
    <row r="14" spans="1:7" ht="13.5" customHeight="1" x14ac:dyDescent="0.25">
      <c r="A14" s="24"/>
      <c r="B14" s="73" t="s">
        <v>17</v>
      </c>
      <c r="C14" s="56" t="s">
        <v>18</v>
      </c>
      <c r="D14" s="74"/>
      <c r="E14" s="75" t="s">
        <v>19</v>
      </c>
      <c r="F14" s="76"/>
      <c r="G14" s="54" t="s">
        <v>20</v>
      </c>
    </row>
    <row r="15" spans="1:7" ht="13.5" customHeight="1" x14ac:dyDescent="0.25">
      <c r="A15" s="24"/>
      <c r="B15" s="73" t="s">
        <v>21</v>
      </c>
      <c r="C15" s="65">
        <v>44206</v>
      </c>
      <c r="D15" s="74"/>
      <c r="E15" s="79" t="s">
        <v>22</v>
      </c>
      <c r="F15" s="80"/>
      <c r="G15" s="55" t="s">
        <v>23</v>
      </c>
    </row>
    <row r="16" spans="1:7" ht="12" customHeight="1" x14ac:dyDescent="0.25">
      <c r="A16" s="2"/>
      <c r="B16" s="67"/>
      <c r="C16" s="5"/>
      <c r="D16" s="6"/>
      <c r="E16" s="7"/>
      <c r="F16" s="7"/>
      <c r="G16" s="8"/>
    </row>
    <row r="17" spans="1:7" ht="12" customHeight="1" x14ac:dyDescent="0.25">
      <c r="A17" s="9"/>
      <c r="B17" s="59" t="s">
        <v>24</v>
      </c>
      <c r="C17" s="60"/>
      <c r="D17" s="60"/>
      <c r="E17" s="60"/>
      <c r="F17" s="60"/>
      <c r="G17" s="60"/>
    </row>
    <row r="18" spans="1:7" ht="12" customHeight="1" x14ac:dyDescent="0.25">
      <c r="A18" s="2"/>
      <c r="B18" s="10"/>
      <c r="C18" s="11"/>
      <c r="D18" s="11"/>
      <c r="E18" s="11"/>
      <c r="F18" s="12"/>
      <c r="G18" s="12"/>
    </row>
    <row r="19" spans="1:7" ht="12" customHeight="1" x14ac:dyDescent="0.25">
      <c r="A19" s="4"/>
      <c r="B19" s="81" t="s">
        <v>25</v>
      </c>
      <c r="C19" s="82"/>
      <c r="D19" s="83"/>
      <c r="E19" s="83"/>
      <c r="F19" s="83"/>
      <c r="G19" s="83"/>
    </row>
    <row r="20" spans="1:7" ht="24" customHeight="1" x14ac:dyDescent="0.25">
      <c r="A20" s="9"/>
      <c r="B20" s="84" t="s">
        <v>26</v>
      </c>
      <c r="C20" s="84" t="s">
        <v>27</v>
      </c>
      <c r="D20" s="84" t="s">
        <v>28</v>
      </c>
      <c r="E20" s="84" t="s">
        <v>29</v>
      </c>
      <c r="F20" s="84" t="s">
        <v>30</v>
      </c>
      <c r="G20" s="84" t="s">
        <v>31</v>
      </c>
    </row>
    <row r="21" spans="1:7" ht="12.75" customHeight="1" x14ac:dyDescent="0.25">
      <c r="A21" s="9"/>
      <c r="B21" s="113" t="s">
        <v>32</v>
      </c>
      <c r="C21" s="113" t="s">
        <v>33</v>
      </c>
      <c r="D21" s="114">
        <v>0.5</v>
      </c>
      <c r="E21" s="113" t="s">
        <v>34</v>
      </c>
      <c r="F21" s="115">
        <v>15280.5975</v>
      </c>
      <c r="G21" s="115">
        <f>(D21*F21)</f>
        <v>7640.2987499999999</v>
      </c>
    </row>
    <row r="22" spans="1:7" ht="12.75" customHeight="1" x14ac:dyDescent="0.25">
      <c r="A22" s="9"/>
      <c r="B22" s="113" t="s">
        <v>35</v>
      </c>
      <c r="C22" s="113" t="s">
        <v>33</v>
      </c>
      <c r="D22" s="114">
        <v>8</v>
      </c>
      <c r="E22" s="113" t="s">
        <v>36</v>
      </c>
      <c r="F22" s="115">
        <v>15280.5975</v>
      </c>
      <c r="G22" s="115">
        <f t="shared" ref="G22:G27" si="0">(D22*F22)</f>
        <v>122244.78</v>
      </c>
    </row>
    <row r="23" spans="1:7" ht="12.75" customHeight="1" x14ac:dyDescent="0.25">
      <c r="A23" s="9"/>
      <c r="B23" s="113" t="s">
        <v>37</v>
      </c>
      <c r="C23" s="113" t="s">
        <v>33</v>
      </c>
      <c r="D23" s="114">
        <v>0.5</v>
      </c>
      <c r="E23" s="113" t="s">
        <v>36</v>
      </c>
      <c r="F23" s="115">
        <v>15280.5975</v>
      </c>
      <c r="G23" s="115">
        <f t="shared" si="0"/>
        <v>7640.2987499999999</v>
      </c>
    </row>
    <row r="24" spans="1:7" ht="12.75" customHeight="1" x14ac:dyDescent="0.25">
      <c r="A24" s="9"/>
      <c r="B24" s="113" t="s">
        <v>38</v>
      </c>
      <c r="C24" s="113" t="s">
        <v>33</v>
      </c>
      <c r="D24" s="114">
        <v>0.5</v>
      </c>
      <c r="E24" s="113" t="s">
        <v>39</v>
      </c>
      <c r="F24" s="115">
        <v>15280.5975</v>
      </c>
      <c r="G24" s="115">
        <f t="shared" si="0"/>
        <v>7640.2987499999999</v>
      </c>
    </row>
    <row r="25" spans="1:7" ht="12.75" customHeight="1" x14ac:dyDescent="0.25">
      <c r="A25" s="9"/>
      <c r="B25" s="113" t="s">
        <v>40</v>
      </c>
      <c r="C25" s="113" t="s">
        <v>33</v>
      </c>
      <c r="D25" s="114">
        <v>1.5</v>
      </c>
      <c r="E25" s="113" t="s">
        <v>41</v>
      </c>
      <c r="F25" s="115">
        <v>15280.5975</v>
      </c>
      <c r="G25" s="115">
        <f t="shared" si="0"/>
        <v>22920.896249999998</v>
      </c>
    </row>
    <row r="26" spans="1:7" ht="12.75" customHeight="1" x14ac:dyDescent="0.25">
      <c r="A26" s="9"/>
      <c r="B26" s="113" t="s">
        <v>42</v>
      </c>
      <c r="C26" s="113" t="s">
        <v>33</v>
      </c>
      <c r="D26" s="114">
        <v>0.5</v>
      </c>
      <c r="E26" s="113" t="s">
        <v>39</v>
      </c>
      <c r="F26" s="115">
        <v>15280.5975</v>
      </c>
      <c r="G26" s="115">
        <f t="shared" si="0"/>
        <v>7640.2987499999999</v>
      </c>
    </row>
    <row r="27" spans="1:7" ht="12.75" customHeight="1" x14ac:dyDescent="0.25">
      <c r="A27" s="9"/>
      <c r="B27" s="113" t="s">
        <v>43</v>
      </c>
      <c r="C27" s="113" t="s">
        <v>33</v>
      </c>
      <c r="D27" s="114">
        <v>12</v>
      </c>
      <c r="E27" s="113" t="s">
        <v>112</v>
      </c>
      <c r="F27" s="115">
        <v>15280.5975</v>
      </c>
      <c r="G27" s="115">
        <f t="shared" si="0"/>
        <v>183367.16999999998</v>
      </c>
    </row>
    <row r="28" spans="1:7" ht="12.75" customHeight="1" x14ac:dyDescent="0.25">
      <c r="A28" s="9"/>
      <c r="B28" s="116" t="s">
        <v>44</v>
      </c>
      <c r="C28" s="117"/>
      <c r="D28" s="117"/>
      <c r="E28" s="117"/>
      <c r="F28" s="117"/>
      <c r="G28" s="118">
        <f>SUM(G21:G27)</f>
        <v>359094.04124999995</v>
      </c>
    </row>
    <row r="29" spans="1:7" ht="12" customHeight="1" x14ac:dyDescent="0.25">
      <c r="A29" s="2"/>
      <c r="B29" s="85"/>
      <c r="C29" s="11"/>
      <c r="D29" s="11"/>
      <c r="E29" s="11"/>
      <c r="F29" s="86"/>
      <c r="G29" s="86"/>
    </row>
    <row r="30" spans="1:7" ht="12" customHeight="1" x14ac:dyDescent="0.25">
      <c r="A30" s="4"/>
      <c r="B30" s="87" t="s">
        <v>45</v>
      </c>
      <c r="C30" s="88"/>
      <c r="D30" s="89"/>
      <c r="E30" s="89"/>
      <c r="F30" s="89"/>
      <c r="G30" s="89"/>
    </row>
    <row r="31" spans="1:7" ht="24" customHeight="1" x14ac:dyDescent="0.25">
      <c r="A31" s="24"/>
      <c r="B31" s="90" t="s">
        <v>26</v>
      </c>
      <c r="C31" s="68" t="s">
        <v>27</v>
      </c>
      <c r="D31" s="68" t="s">
        <v>28</v>
      </c>
      <c r="E31" s="90" t="s">
        <v>29</v>
      </c>
      <c r="F31" s="68" t="s">
        <v>30</v>
      </c>
      <c r="G31" s="90" t="s">
        <v>31</v>
      </c>
    </row>
    <row r="32" spans="1:7" ht="12" customHeight="1" x14ac:dyDescent="0.25">
      <c r="A32" s="24"/>
      <c r="B32" s="91" t="s">
        <v>35</v>
      </c>
      <c r="C32" s="91" t="s">
        <v>46</v>
      </c>
      <c r="D32" s="91">
        <v>2</v>
      </c>
      <c r="E32" s="91" t="s">
        <v>36</v>
      </c>
      <c r="F32" s="119">
        <v>18764.560814999993</v>
      </c>
      <c r="G32" s="119">
        <f>(D32*F32)</f>
        <v>37529.121629999987</v>
      </c>
    </row>
    <row r="33" spans="1:11" ht="12" customHeight="1" x14ac:dyDescent="0.25">
      <c r="A33" s="24"/>
      <c r="B33" s="91" t="s">
        <v>47</v>
      </c>
      <c r="C33" s="91" t="s">
        <v>46</v>
      </c>
      <c r="D33" s="91">
        <v>1</v>
      </c>
      <c r="E33" s="91" t="s">
        <v>39</v>
      </c>
      <c r="F33" s="119">
        <v>18764.560814999993</v>
      </c>
      <c r="G33" s="119">
        <f>(D33*F33)</f>
        <v>18764.560814999993</v>
      </c>
    </row>
    <row r="34" spans="1:11" ht="12" customHeight="1" x14ac:dyDescent="0.25">
      <c r="A34" s="24"/>
      <c r="B34" s="91" t="s">
        <v>48</v>
      </c>
      <c r="C34" s="91" t="s">
        <v>46</v>
      </c>
      <c r="D34" s="91">
        <v>2</v>
      </c>
      <c r="E34" s="91" t="s">
        <v>49</v>
      </c>
      <c r="F34" s="119">
        <v>18764.560814999993</v>
      </c>
      <c r="G34" s="119">
        <f>(D34*F34)</f>
        <v>37529.121629999987</v>
      </c>
    </row>
    <row r="35" spans="1:11" ht="12" customHeight="1" x14ac:dyDescent="0.25">
      <c r="A35" s="24"/>
      <c r="B35" s="92" t="s">
        <v>50</v>
      </c>
      <c r="C35" s="93"/>
      <c r="D35" s="93"/>
      <c r="E35" s="93"/>
      <c r="F35" s="93"/>
      <c r="G35" s="94">
        <f>SUM(G32:G34)</f>
        <v>93822.804074999964</v>
      </c>
    </row>
    <row r="36" spans="1:11" ht="12" customHeight="1" x14ac:dyDescent="0.25">
      <c r="A36" s="2"/>
      <c r="B36" s="95"/>
      <c r="C36" s="96"/>
      <c r="D36" s="96"/>
      <c r="E36" s="96"/>
      <c r="F36" s="97"/>
      <c r="G36" s="97"/>
    </row>
    <row r="37" spans="1:11" ht="12" customHeight="1" x14ac:dyDescent="0.25">
      <c r="A37" s="4"/>
      <c r="B37" s="87" t="s">
        <v>51</v>
      </c>
      <c r="C37" s="88"/>
      <c r="D37" s="89"/>
      <c r="E37" s="89"/>
      <c r="F37" s="89"/>
      <c r="G37" s="89"/>
    </row>
    <row r="38" spans="1:11" ht="24" customHeight="1" x14ac:dyDescent="0.25">
      <c r="A38" s="24"/>
      <c r="B38" s="90" t="s">
        <v>26</v>
      </c>
      <c r="C38" s="90" t="s">
        <v>27</v>
      </c>
      <c r="D38" s="90" t="s">
        <v>28</v>
      </c>
      <c r="E38" s="90" t="s">
        <v>29</v>
      </c>
      <c r="F38" s="68" t="s">
        <v>30</v>
      </c>
      <c r="G38" s="90" t="s">
        <v>31</v>
      </c>
    </row>
    <row r="39" spans="1:11" ht="12.75" customHeight="1" x14ac:dyDescent="0.25">
      <c r="A39" s="24"/>
      <c r="B39" s="120" t="s">
        <v>52</v>
      </c>
      <c r="C39" s="120" t="s">
        <v>53</v>
      </c>
      <c r="D39" s="121">
        <v>0.5</v>
      </c>
      <c r="E39" s="120" t="s">
        <v>34</v>
      </c>
      <c r="F39" s="119">
        <v>228734.59455000001</v>
      </c>
      <c r="G39" s="119">
        <f t="shared" ref="G39:G42" si="1">(D39*F39)</f>
        <v>114367.297275</v>
      </c>
    </row>
    <row r="40" spans="1:11" ht="12.75" customHeight="1" x14ac:dyDescent="0.25">
      <c r="A40" s="24"/>
      <c r="B40" s="120" t="s">
        <v>54</v>
      </c>
      <c r="C40" s="120" t="s">
        <v>53</v>
      </c>
      <c r="D40" s="121">
        <v>0.5</v>
      </c>
      <c r="E40" s="120" t="s">
        <v>34</v>
      </c>
      <c r="F40" s="119">
        <v>228734.59455000001</v>
      </c>
      <c r="G40" s="119">
        <f t="shared" si="1"/>
        <v>114367.297275</v>
      </c>
    </row>
    <row r="41" spans="1:11" ht="12.75" customHeight="1" x14ac:dyDescent="0.25">
      <c r="A41" s="24"/>
      <c r="B41" s="120" t="s">
        <v>55</v>
      </c>
      <c r="C41" s="120" t="s">
        <v>53</v>
      </c>
      <c r="D41" s="121">
        <v>0.5</v>
      </c>
      <c r="E41" s="120" t="s">
        <v>34</v>
      </c>
      <c r="F41" s="119">
        <v>228734.59454999998</v>
      </c>
      <c r="G41" s="119">
        <f t="shared" si="1"/>
        <v>114367.29727499999</v>
      </c>
    </row>
    <row r="42" spans="1:11" ht="12.75" customHeight="1" x14ac:dyDescent="0.25">
      <c r="A42" s="24"/>
      <c r="B42" s="120" t="s">
        <v>56</v>
      </c>
      <c r="C42" s="120" t="s">
        <v>53</v>
      </c>
      <c r="D42" s="121">
        <v>0.5</v>
      </c>
      <c r="E42" s="120" t="s">
        <v>34</v>
      </c>
      <c r="F42" s="119">
        <v>237330.82931250002</v>
      </c>
      <c r="G42" s="119">
        <f t="shared" si="1"/>
        <v>118665.41465625001</v>
      </c>
    </row>
    <row r="43" spans="1:11" ht="12.75" customHeight="1" x14ac:dyDescent="0.25">
      <c r="A43" s="24"/>
      <c r="B43" s="122" t="s">
        <v>57</v>
      </c>
      <c r="C43" s="123"/>
      <c r="D43" s="123"/>
      <c r="E43" s="123"/>
      <c r="F43" s="123"/>
      <c r="G43" s="124">
        <f>SUM(G39:G42)</f>
        <v>461767.30648124998</v>
      </c>
    </row>
    <row r="44" spans="1:11" ht="12" customHeight="1" x14ac:dyDescent="0.25">
      <c r="A44" s="2"/>
      <c r="B44" s="95"/>
      <c r="C44" s="96"/>
      <c r="D44" s="96"/>
      <c r="E44" s="96"/>
      <c r="F44" s="97"/>
      <c r="G44" s="97"/>
    </row>
    <row r="45" spans="1:11" ht="12" customHeight="1" x14ac:dyDescent="0.25">
      <c r="A45" s="4"/>
      <c r="B45" s="87" t="s">
        <v>58</v>
      </c>
      <c r="C45" s="88"/>
      <c r="D45" s="89"/>
      <c r="E45" s="89"/>
      <c r="F45" s="89"/>
      <c r="G45" s="89"/>
    </row>
    <row r="46" spans="1:11" ht="24" customHeight="1" x14ac:dyDescent="0.25">
      <c r="A46" s="24"/>
      <c r="B46" s="68" t="s">
        <v>59</v>
      </c>
      <c r="C46" s="68" t="s">
        <v>60</v>
      </c>
      <c r="D46" s="68" t="s">
        <v>61</v>
      </c>
      <c r="E46" s="68" t="s">
        <v>29</v>
      </c>
      <c r="F46" s="68" t="s">
        <v>30</v>
      </c>
      <c r="G46" s="68" t="s">
        <v>31</v>
      </c>
      <c r="K46" s="53"/>
    </row>
    <row r="47" spans="1:11" ht="12.75" customHeight="1" x14ac:dyDescent="0.25">
      <c r="A47" s="24"/>
      <c r="B47" s="125" t="s">
        <v>62</v>
      </c>
      <c r="C47" s="126"/>
      <c r="D47" s="126"/>
      <c r="E47" s="126"/>
      <c r="F47" s="126"/>
      <c r="G47" s="127"/>
      <c r="K47" s="53"/>
    </row>
    <row r="48" spans="1:11" ht="12.75" customHeight="1" x14ac:dyDescent="0.25">
      <c r="A48" s="24"/>
      <c r="B48" s="128" t="s">
        <v>63</v>
      </c>
      <c r="C48" s="126" t="s">
        <v>64</v>
      </c>
      <c r="D48" s="126">
        <v>100</v>
      </c>
      <c r="E48" s="126" t="s">
        <v>36</v>
      </c>
      <c r="F48" s="129">
        <v>1356.6176470588236</v>
      </c>
      <c r="G48" s="130">
        <f>F48*D48</f>
        <v>135661.76470588238</v>
      </c>
      <c r="K48" s="53"/>
    </row>
    <row r="49" spans="1:11" ht="12.75" customHeight="1" x14ac:dyDescent="0.25">
      <c r="A49" s="24"/>
      <c r="B49" s="125" t="s">
        <v>65</v>
      </c>
      <c r="C49" s="126"/>
      <c r="D49" s="126"/>
      <c r="E49" s="126"/>
      <c r="F49" s="129"/>
      <c r="G49" s="130"/>
      <c r="K49" s="53"/>
    </row>
    <row r="50" spans="1:11" ht="12.75" customHeight="1" x14ac:dyDescent="0.25">
      <c r="A50" s="24"/>
      <c r="B50" s="128" t="s">
        <v>66</v>
      </c>
      <c r="C50" s="126" t="s">
        <v>64</v>
      </c>
      <c r="D50" s="126">
        <v>130</v>
      </c>
      <c r="E50" s="126" t="s">
        <v>36</v>
      </c>
      <c r="F50" s="129">
        <v>363.5735294117647</v>
      </c>
      <c r="G50" s="130">
        <f t="shared" ref="G50:G60" si="2">F50*D50</f>
        <v>47264.558823529413</v>
      </c>
      <c r="H50" s="136"/>
      <c r="K50" s="53"/>
    </row>
    <row r="51" spans="1:11" ht="12.75" customHeight="1" x14ac:dyDescent="0.25">
      <c r="A51" s="24"/>
      <c r="B51" s="128" t="s">
        <v>67</v>
      </c>
      <c r="C51" s="126" t="s">
        <v>64</v>
      </c>
      <c r="D51" s="126">
        <v>80</v>
      </c>
      <c r="E51" s="126" t="s">
        <v>36</v>
      </c>
      <c r="F51" s="129">
        <v>354.52941176470586</v>
      </c>
      <c r="G51" s="130">
        <f t="shared" si="2"/>
        <v>28362.352941176468</v>
      </c>
      <c r="K51" s="53"/>
    </row>
    <row r="52" spans="1:11" ht="12.75" customHeight="1" x14ac:dyDescent="0.25">
      <c r="A52" s="24"/>
      <c r="B52" s="125" t="s">
        <v>68</v>
      </c>
      <c r="C52" s="126"/>
      <c r="D52" s="126"/>
      <c r="E52" s="126"/>
      <c r="F52" s="129"/>
      <c r="G52" s="130"/>
      <c r="K52" s="53"/>
    </row>
    <row r="53" spans="1:11" ht="12.75" customHeight="1" x14ac:dyDescent="0.25">
      <c r="A53" s="24"/>
      <c r="B53" s="128" t="s">
        <v>69</v>
      </c>
      <c r="C53" s="126" t="s">
        <v>70</v>
      </c>
      <c r="D53" s="126">
        <v>2</v>
      </c>
      <c r="E53" s="126" t="s">
        <v>34</v>
      </c>
      <c r="F53" s="129">
        <v>6366.1544117647054</v>
      </c>
      <c r="G53" s="130">
        <f t="shared" si="2"/>
        <v>12732.308823529411</v>
      </c>
      <c r="K53" s="53"/>
    </row>
    <row r="54" spans="1:11" ht="12.75" customHeight="1" x14ac:dyDescent="0.25">
      <c r="A54" s="24"/>
      <c r="B54" s="128" t="s">
        <v>71</v>
      </c>
      <c r="C54" s="126" t="s">
        <v>70</v>
      </c>
      <c r="D54" s="126">
        <v>1.5</v>
      </c>
      <c r="E54" s="126" t="s">
        <v>39</v>
      </c>
      <c r="F54" s="129">
        <v>6897.948529411764</v>
      </c>
      <c r="G54" s="130">
        <f t="shared" si="2"/>
        <v>10346.922794117647</v>
      </c>
      <c r="K54" s="53"/>
    </row>
    <row r="55" spans="1:11" ht="12.75" customHeight="1" x14ac:dyDescent="0.25">
      <c r="A55" s="24"/>
      <c r="B55" s="125" t="s">
        <v>72</v>
      </c>
      <c r="C55" s="126"/>
      <c r="D55" s="126"/>
      <c r="E55" s="126"/>
      <c r="F55" s="129"/>
      <c r="G55" s="130"/>
      <c r="K55" s="53"/>
    </row>
    <row r="56" spans="1:11" ht="12.75" customHeight="1" x14ac:dyDescent="0.25">
      <c r="A56" s="24"/>
      <c r="B56" s="128" t="s">
        <v>73</v>
      </c>
      <c r="C56" s="126" t="s">
        <v>74</v>
      </c>
      <c r="D56" s="126">
        <v>1</v>
      </c>
      <c r="E56" s="126" t="s">
        <v>36</v>
      </c>
      <c r="F56" s="129">
        <v>10213.522058823532</v>
      </c>
      <c r="G56" s="130">
        <f t="shared" si="2"/>
        <v>10213.522058823532</v>
      </c>
      <c r="K56" s="53"/>
    </row>
    <row r="57" spans="1:11" ht="12.75" customHeight="1" x14ac:dyDescent="0.25">
      <c r="A57" s="24"/>
      <c r="B57" s="128" t="s">
        <v>75</v>
      </c>
      <c r="C57" s="126" t="s">
        <v>74</v>
      </c>
      <c r="D57" s="126">
        <v>0.2</v>
      </c>
      <c r="E57" s="126" t="s">
        <v>39</v>
      </c>
      <c r="F57" s="129">
        <v>23015.470588235294</v>
      </c>
      <c r="G57" s="130">
        <f t="shared" si="2"/>
        <v>4603.0941176470587</v>
      </c>
      <c r="K57" s="53"/>
    </row>
    <row r="58" spans="1:11" ht="12.75" customHeight="1" x14ac:dyDescent="0.25">
      <c r="A58" s="24"/>
      <c r="B58" s="125" t="s">
        <v>76</v>
      </c>
      <c r="C58" s="126"/>
      <c r="D58" s="126"/>
      <c r="E58" s="126"/>
      <c r="F58" s="129"/>
      <c r="G58" s="130"/>
      <c r="K58" s="53"/>
    </row>
    <row r="59" spans="1:11" ht="12.75" customHeight="1" x14ac:dyDescent="0.25">
      <c r="A59" s="24"/>
      <c r="B59" s="128" t="s">
        <v>77</v>
      </c>
      <c r="C59" s="126" t="s">
        <v>64</v>
      </c>
      <c r="D59" s="126">
        <v>0.5</v>
      </c>
      <c r="E59" s="126" t="s">
        <v>36</v>
      </c>
      <c r="F59" s="129">
        <v>12592.124999999998</v>
      </c>
      <c r="G59" s="130">
        <f t="shared" si="2"/>
        <v>6296.0624999999991</v>
      </c>
      <c r="K59" s="53"/>
    </row>
    <row r="60" spans="1:11" ht="12.75" customHeight="1" x14ac:dyDescent="0.25">
      <c r="A60" s="24"/>
      <c r="B60" s="128" t="s">
        <v>78</v>
      </c>
      <c r="C60" s="126" t="s">
        <v>79</v>
      </c>
      <c r="D60" s="126">
        <v>40</v>
      </c>
      <c r="E60" s="126" t="s">
        <v>80</v>
      </c>
      <c r="F60" s="129">
        <v>129.14999999999998</v>
      </c>
      <c r="G60" s="130">
        <f t="shared" si="2"/>
        <v>5165.9999999999991</v>
      </c>
      <c r="K60" s="53"/>
    </row>
    <row r="61" spans="1:11" ht="13.5" customHeight="1" x14ac:dyDescent="0.25">
      <c r="A61" s="24"/>
      <c r="B61" s="92" t="s">
        <v>81</v>
      </c>
      <c r="C61" s="93"/>
      <c r="D61" s="93"/>
      <c r="E61" s="93"/>
      <c r="F61" s="93"/>
      <c r="G61" s="94">
        <f>SUM(G47:G60)</f>
        <v>260646.58676470592</v>
      </c>
    </row>
    <row r="62" spans="1:11" ht="12" customHeight="1" x14ac:dyDescent="0.25">
      <c r="A62" s="2"/>
      <c r="B62" s="95"/>
      <c r="C62" s="96"/>
      <c r="D62" s="96"/>
      <c r="E62" s="96"/>
      <c r="F62" s="97"/>
      <c r="G62" s="97"/>
    </row>
    <row r="63" spans="1:11" ht="12" customHeight="1" x14ac:dyDescent="0.25">
      <c r="A63" s="4"/>
      <c r="B63" s="87" t="s">
        <v>76</v>
      </c>
      <c r="C63" s="88"/>
      <c r="D63" s="89"/>
      <c r="E63" s="89"/>
      <c r="F63" s="89"/>
      <c r="G63" s="89"/>
    </row>
    <row r="64" spans="1:11" ht="24" customHeight="1" x14ac:dyDescent="0.25">
      <c r="A64" s="24"/>
      <c r="B64" s="90" t="s">
        <v>82</v>
      </c>
      <c r="C64" s="68" t="s">
        <v>60</v>
      </c>
      <c r="D64" s="68" t="s">
        <v>61</v>
      </c>
      <c r="E64" s="90" t="s">
        <v>29</v>
      </c>
      <c r="F64" s="68" t="s">
        <v>30</v>
      </c>
      <c r="G64" s="90" t="s">
        <v>31</v>
      </c>
    </row>
    <row r="65" spans="1:7" ht="12.75" customHeight="1" x14ac:dyDescent="0.25">
      <c r="A65" s="24"/>
      <c r="B65" s="120" t="s">
        <v>83</v>
      </c>
      <c r="C65" s="131" t="s">
        <v>27</v>
      </c>
      <c r="D65" s="98">
        <v>1</v>
      </c>
      <c r="E65" s="120" t="s">
        <v>84</v>
      </c>
      <c r="F65" s="132">
        <v>48539.4</v>
      </c>
      <c r="G65" s="132">
        <f>D65*F65</f>
        <v>48539.4</v>
      </c>
    </row>
    <row r="66" spans="1:7" ht="13.5" customHeight="1" x14ac:dyDescent="0.25">
      <c r="A66" s="4"/>
      <c r="B66" s="133" t="s">
        <v>85</v>
      </c>
      <c r="C66" s="134"/>
      <c r="D66" s="134"/>
      <c r="E66" s="134"/>
      <c r="F66" s="134"/>
      <c r="G66" s="135">
        <f>SUM(G65:G65)</f>
        <v>48539.4</v>
      </c>
    </row>
    <row r="67" spans="1:7" ht="12" customHeight="1" x14ac:dyDescent="0.25">
      <c r="A67" s="2"/>
      <c r="B67" s="99"/>
      <c r="C67" s="99"/>
      <c r="D67" s="99"/>
      <c r="E67" s="99"/>
      <c r="F67" s="100"/>
      <c r="G67" s="100"/>
    </row>
    <row r="68" spans="1:7" ht="12" customHeight="1" x14ac:dyDescent="0.25">
      <c r="A68" s="24"/>
      <c r="B68" s="101" t="s">
        <v>86</v>
      </c>
      <c r="C68" s="102"/>
      <c r="D68" s="102"/>
      <c r="E68" s="102"/>
      <c r="F68" s="102"/>
      <c r="G68" s="103">
        <f>G28+G43+G61+G66+G35</f>
        <v>1223870.1385709555</v>
      </c>
    </row>
    <row r="69" spans="1:7" ht="12" customHeight="1" x14ac:dyDescent="0.25">
      <c r="A69" s="24"/>
      <c r="B69" s="104" t="s">
        <v>87</v>
      </c>
      <c r="C69" s="105"/>
      <c r="D69" s="105"/>
      <c r="E69" s="105"/>
      <c r="F69" s="105"/>
      <c r="G69" s="106">
        <f>G68*0.05</f>
        <v>61193.50692854778</v>
      </c>
    </row>
    <row r="70" spans="1:7" ht="12" customHeight="1" x14ac:dyDescent="0.25">
      <c r="A70" s="24"/>
      <c r="B70" s="107" t="s">
        <v>88</v>
      </c>
      <c r="C70" s="108"/>
      <c r="D70" s="108"/>
      <c r="E70" s="108"/>
      <c r="F70" s="108"/>
      <c r="G70" s="109">
        <f>G69+G68</f>
        <v>1285063.6454995032</v>
      </c>
    </row>
    <row r="71" spans="1:7" ht="12" customHeight="1" x14ac:dyDescent="0.25">
      <c r="A71" s="24"/>
      <c r="B71" s="104" t="s">
        <v>89</v>
      </c>
      <c r="C71" s="105"/>
      <c r="D71" s="105"/>
      <c r="E71" s="105"/>
      <c r="F71" s="105"/>
      <c r="G71" s="106">
        <f>G12</f>
        <v>2800000</v>
      </c>
    </row>
    <row r="72" spans="1:7" ht="12" customHeight="1" x14ac:dyDescent="0.25">
      <c r="A72" s="24"/>
      <c r="B72" s="110" t="s">
        <v>90</v>
      </c>
      <c r="C72" s="111"/>
      <c r="D72" s="111"/>
      <c r="E72" s="111"/>
      <c r="F72" s="111"/>
      <c r="G72" s="112">
        <f>G71-G70</f>
        <v>1514936.3545004968</v>
      </c>
    </row>
    <row r="73" spans="1:7" ht="12" customHeight="1" x14ac:dyDescent="0.25">
      <c r="A73" s="24"/>
      <c r="B73" s="25" t="s">
        <v>91</v>
      </c>
      <c r="C73" s="26"/>
      <c r="D73" s="26"/>
      <c r="E73" s="26"/>
      <c r="F73" s="26"/>
      <c r="G73" s="21"/>
    </row>
    <row r="74" spans="1:7" ht="12.75" customHeight="1" thickBot="1" x14ac:dyDescent="0.3">
      <c r="A74" s="24"/>
      <c r="B74" s="27"/>
      <c r="C74" s="26"/>
      <c r="D74" s="26"/>
      <c r="E74" s="26"/>
      <c r="F74" s="26"/>
      <c r="G74" s="21"/>
    </row>
    <row r="75" spans="1:7" ht="12" customHeight="1" x14ac:dyDescent="0.25">
      <c r="A75" s="24"/>
      <c r="B75" s="39" t="s">
        <v>92</v>
      </c>
      <c r="C75" s="40"/>
      <c r="D75" s="40"/>
      <c r="E75" s="40"/>
      <c r="F75" s="41"/>
      <c r="G75" s="21"/>
    </row>
    <row r="76" spans="1:7" ht="12" customHeight="1" x14ac:dyDescent="0.25">
      <c r="A76" s="24"/>
      <c r="B76" s="42" t="s">
        <v>93</v>
      </c>
      <c r="C76" s="23"/>
      <c r="D76" s="23"/>
      <c r="E76" s="23"/>
      <c r="F76" s="43"/>
      <c r="G76" s="21"/>
    </row>
    <row r="77" spans="1:7" ht="12" customHeight="1" x14ac:dyDescent="0.25">
      <c r="A77" s="24"/>
      <c r="B77" s="42" t="s">
        <v>94</v>
      </c>
      <c r="C77" s="23"/>
      <c r="D77" s="23"/>
      <c r="E77" s="23"/>
      <c r="F77" s="43"/>
      <c r="G77" s="21"/>
    </row>
    <row r="78" spans="1:7" ht="12" customHeight="1" x14ac:dyDescent="0.25">
      <c r="A78" s="24"/>
      <c r="B78" s="42" t="s">
        <v>95</v>
      </c>
      <c r="C78" s="23"/>
      <c r="D78" s="23"/>
      <c r="E78" s="23"/>
      <c r="F78" s="43"/>
      <c r="G78" s="21"/>
    </row>
    <row r="79" spans="1:7" ht="12" customHeight="1" x14ac:dyDescent="0.25">
      <c r="A79" s="24"/>
      <c r="B79" s="42" t="s">
        <v>96</v>
      </c>
      <c r="C79" s="23"/>
      <c r="D79" s="23"/>
      <c r="E79" s="23"/>
      <c r="F79" s="43"/>
      <c r="G79" s="21"/>
    </row>
    <row r="80" spans="1:7" ht="12" customHeight="1" x14ac:dyDescent="0.25">
      <c r="A80" s="24"/>
      <c r="B80" s="42" t="s">
        <v>97</v>
      </c>
      <c r="C80" s="23"/>
      <c r="D80" s="23"/>
      <c r="E80" s="23"/>
      <c r="F80" s="43"/>
      <c r="G80" s="21"/>
    </row>
    <row r="81" spans="1:7" ht="12.75" customHeight="1" thickBot="1" x14ac:dyDescent="0.3">
      <c r="A81" s="24"/>
      <c r="B81" s="44" t="s">
        <v>98</v>
      </c>
      <c r="C81" s="45"/>
      <c r="D81" s="45"/>
      <c r="E81" s="45"/>
      <c r="F81" s="46"/>
      <c r="G81" s="21"/>
    </row>
    <row r="82" spans="1:7" ht="12.75" customHeight="1" x14ac:dyDescent="0.25">
      <c r="A82" s="24"/>
      <c r="B82" s="37"/>
      <c r="C82" s="23"/>
      <c r="D82" s="23"/>
      <c r="E82" s="23"/>
      <c r="F82" s="23"/>
      <c r="G82" s="21"/>
    </row>
    <row r="83" spans="1:7" ht="15" customHeight="1" thickBot="1" x14ac:dyDescent="0.3">
      <c r="A83" s="24"/>
      <c r="B83" s="57" t="s">
        <v>99</v>
      </c>
      <c r="C83" s="58"/>
      <c r="D83" s="36"/>
      <c r="E83" s="14"/>
      <c r="F83" s="14"/>
      <c r="G83" s="21"/>
    </row>
    <row r="84" spans="1:7" ht="12" customHeight="1" x14ac:dyDescent="0.25">
      <c r="A84" s="24"/>
      <c r="B84" s="29" t="s">
        <v>82</v>
      </c>
      <c r="C84" s="15" t="s">
        <v>100</v>
      </c>
      <c r="D84" s="30" t="s">
        <v>101</v>
      </c>
      <c r="E84" s="14"/>
      <c r="F84" s="14"/>
      <c r="G84" s="21"/>
    </row>
    <row r="85" spans="1:7" ht="12" customHeight="1" x14ac:dyDescent="0.25">
      <c r="A85" s="24"/>
      <c r="B85" s="31" t="s">
        <v>102</v>
      </c>
      <c r="C85" s="16">
        <f>G28</f>
        <v>359094.04124999995</v>
      </c>
      <c r="D85" s="32">
        <f>(C85/$C$91)</f>
        <v>0.27943662555295212</v>
      </c>
      <c r="E85" s="14"/>
      <c r="F85" s="14"/>
      <c r="G85" s="21"/>
    </row>
    <row r="86" spans="1:7" ht="12" customHeight="1" x14ac:dyDescent="0.25">
      <c r="A86" s="24"/>
      <c r="B86" s="31" t="s">
        <v>103</v>
      </c>
      <c r="C86" s="17">
        <v>93823</v>
      </c>
      <c r="D86" s="32">
        <f t="shared" ref="D86:D90" si="3">(C86/$C$91)</f>
        <v>7.3010352463637906E-2</v>
      </c>
      <c r="E86" s="14"/>
      <c r="F86" s="14"/>
      <c r="G86" s="21"/>
    </row>
    <row r="87" spans="1:7" ht="12" customHeight="1" x14ac:dyDescent="0.25">
      <c r="A87" s="24"/>
      <c r="B87" s="31" t="s">
        <v>104</v>
      </c>
      <c r="C87" s="16">
        <f>G43</f>
        <v>461767.30648124998</v>
      </c>
      <c r="D87" s="32">
        <f t="shared" si="3"/>
        <v>0.35933399915138897</v>
      </c>
      <c r="E87" s="14"/>
      <c r="F87" s="14"/>
      <c r="G87" s="21"/>
    </row>
    <row r="88" spans="1:7" ht="12" customHeight="1" x14ac:dyDescent="0.25">
      <c r="A88" s="24"/>
      <c r="B88" s="31" t="s">
        <v>59</v>
      </c>
      <c r="C88" s="16">
        <f>G61</f>
        <v>260646.58676470592</v>
      </c>
      <c r="D88" s="32">
        <f t="shared" si="3"/>
        <v>0.20282765599197808</v>
      </c>
      <c r="E88" s="14"/>
      <c r="F88" s="14"/>
      <c r="G88" s="21"/>
    </row>
    <row r="89" spans="1:7" ht="12" customHeight="1" x14ac:dyDescent="0.25">
      <c r="A89" s="24"/>
      <c r="B89" s="31" t="s">
        <v>105</v>
      </c>
      <c r="C89" s="18">
        <f>G66</f>
        <v>48539.4</v>
      </c>
      <c r="D89" s="32">
        <f t="shared" si="3"/>
        <v>3.7771961058306665E-2</v>
      </c>
      <c r="E89" s="20"/>
      <c r="F89" s="20"/>
      <c r="G89" s="21"/>
    </row>
    <row r="90" spans="1:7" ht="12" customHeight="1" x14ac:dyDescent="0.25">
      <c r="A90" s="24"/>
      <c r="B90" s="31" t="s">
        <v>106</v>
      </c>
      <c r="C90" s="18">
        <v>61194</v>
      </c>
      <c r="D90" s="32">
        <f t="shared" si="3"/>
        <v>4.7619405781736443E-2</v>
      </c>
      <c r="E90" s="20"/>
      <c r="F90" s="20"/>
      <c r="G90" s="21"/>
    </row>
    <row r="91" spans="1:7" ht="12.75" customHeight="1" thickBot="1" x14ac:dyDescent="0.3">
      <c r="A91" s="24"/>
      <c r="B91" s="33" t="s">
        <v>107</v>
      </c>
      <c r="C91" s="34">
        <f>SUM(C85:C90)</f>
        <v>1285064.3344959556</v>
      </c>
      <c r="D91" s="35">
        <f>SUM(D85:D90)</f>
        <v>1.0000000000000002</v>
      </c>
      <c r="E91" s="20"/>
      <c r="F91" s="20"/>
      <c r="G91" s="21"/>
    </row>
    <row r="92" spans="1:7" ht="12" customHeight="1" x14ac:dyDescent="0.25">
      <c r="A92" s="24"/>
      <c r="B92" s="27"/>
      <c r="C92" s="26"/>
      <c r="D92" s="26"/>
      <c r="E92" s="26"/>
      <c r="F92" s="26"/>
      <c r="G92" s="21"/>
    </row>
    <row r="93" spans="1:7" ht="12.75" customHeight="1" x14ac:dyDescent="0.25">
      <c r="A93" s="24"/>
      <c r="B93" s="28"/>
      <c r="C93" s="26"/>
      <c r="D93" s="26"/>
      <c r="E93" s="26"/>
      <c r="F93" s="26"/>
      <c r="G93" s="21"/>
    </row>
    <row r="94" spans="1:7" ht="12" customHeight="1" thickBot="1" x14ac:dyDescent="0.3">
      <c r="A94" s="13"/>
      <c r="B94" s="48"/>
      <c r="C94" s="49" t="s">
        <v>108</v>
      </c>
      <c r="D94" s="50"/>
      <c r="E94" s="51"/>
      <c r="F94" s="19"/>
      <c r="G94" s="21"/>
    </row>
    <row r="95" spans="1:7" ht="12" customHeight="1" x14ac:dyDescent="0.25">
      <c r="A95" s="24"/>
      <c r="B95" s="52" t="s">
        <v>109</v>
      </c>
      <c r="C95" s="137">
        <v>1200</v>
      </c>
      <c r="D95" s="137">
        <v>1400</v>
      </c>
      <c r="E95" s="138">
        <v>1600</v>
      </c>
      <c r="F95" s="47"/>
      <c r="G95" s="22"/>
    </row>
    <row r="96" spans="1:7" ht="12.75" customHeight="1" thickBot="1" x14ac:dyDescent="0.3">
      <c r="A96" s="24"/>
      <c r="B96" s="33" t="s">
        <v>110</v>
      </c>
      <c r="C96" s="139">
        <f>(G70/C95)</f>
        <v>1070.8863712495861</v>
      </c>
      <c r="D96" s="139">
        <f>(G70/D95)</f>
        <v>917.90260392821665</v>
      </c>
      <c r="E96" s="140">
        <f>(G70/E95)</f>
        <v>803.16477843718951</v>
      </c>
      <c r="F96" s="47"/>
      <c r="G96" s="22"/>
    </row>
    <row r="97" spans="1:7" ht="15.6" customHeight="1" x14ac:dyDescent="0.25">
      <c r="A97" s="24"/>
      <c r="B97" s="38" t="s">
        <v>111</v>
      </c>
      <c r="C97" s="23"/>
      <c r="D97" s="23"/>
      <c r="E97" s="23"/>
      <c r="F97" s="23"/>
      <c r="G97" s="23"/>
    </row>
  </sheetData>
  <mergeCells count="9">
    <mergeCell ref="B83:C83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scale="5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POROTOS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2021-04-05T01:04:22Z</dcterms:modified>
  <cp:category/>
  <cp:contentStatus/>
</cp:coreProperties>
</file>