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Área de San Bernardo\"/>
    </mc:Choice>
  </mc:AlternateContent>
  <bookViews>
    <workbookView xWindow="0" yWindow="0" windowWidth="25200" windowHeight="11385"/>
  </bookViews>
  <sheets>
    <sheet name="SANDI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D108" i="1" l="1"/>
  <c r="G74" i="1"/>
  <c r="G75" i="1"/>
  <c r="G76" i="1"/>
  <c r="G77" i="1"/>
  <c r="G78" i="1"/>
  <c r="G73" i="1"/>
  <c r="G56" i="1"/>
  <c r="G57" i="1"/>
  <c r="G58" i="1"/>
  <c r="G59" i="1"/>
  <c r="G61" i="1"/>
  <c r="G62" i="1"/>
  <c r="G63" i="1"/>
  <c r="G65" i="1"/>
  <c r="G66" i="1"/>
  <c r="G67" i="1"/>
  <c r="G68" i="1"/>
  <c r="G54" i="1"/>
  <c r="G44" i="1"/>
  <c r="G45" i="1"/>
  <c r="G46" i="1"/>
  <c r="G47" i="1"/>
  <c r="G48" i="1"/>
  <c r="G49" i="1"/>
  <c r="G43" i="1"/>
  <c r="G22" i="1"/>
  <c r="G23" i="1"/>
  <c r="G24" i="1"/>
  <c r="G25" i="1"/>
  <c r="G26" i="1"/>
  <c r="G27" i="1"/>
  <c r="G28" i="1"/>
  <c r="G29" i="1"/>
  <c r="G30" i="1"/>
  <c r="G31" i="1"/>
  <c r="G32" i="1"/>
  <c r="G33" i="1"/>
  <c r="G21" i="1"/>
  <c r="G79" i="1" l="1"/>
  <c r="C102" i="1" s="1"/>
  <c r="G34" i="1"/>
  <c r="C98" i="1" s="1"/>
  <c r="G39" i="1"/>
  <c r="G84" i="1"/>
  <c r="G69" i="1" l="1"/>
  <c r="C101" i="1" s="1"/>
  <c r="G50" i="1"/>
  <c r="C100" i="1" l="1"/>
  <c r="G81" i="1"/>
  <c r="G82" i="1" s="1"/>
  <c r="G83" i="1" l="1"/>
  <c r="D109" i="1" s="1"/>
  <c r="C103" i="1"/>
  <c r="C104" i="1" s="1"/>
  <c r="E109" i="1" l="1"/>
  <c r="C109" i="1"/>
  <c r="G85" i="1"/>
  <c r="D101" i="1"/>
  <c r="D102" i="1"/>
  <c r="D98" i="1"/>
  <c r="D100" i="1"/>
  <c r="D103" i="1"/>
  <c r="D104" i="1" l="1"/>
</calcChain>
</file>

<file path=xl/sharedStrings.xml><?xml version="1.0" encoding="utf-8"?>
<sst xmlns="http://schemas.openxmlformats.org/spreadsheetml/2006/main" count="219" uniqueCount="134">
  <si>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</si>
  <si>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</si>
  <si>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</si>
  <si>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</si>
  <si>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</si>
  <si>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</si>
  <si>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</si>
  <si>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</si>
  <si>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</si>
  <si>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</si>
  <si>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</si>
  <si>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</si>
  <si>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</si>
  <si>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</si>
  <si>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</si>
  <si>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</si>
  <si>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</si>
  <si>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</si>
  <si>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</si>
  <si>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</si>
  <si>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</si>
  <si>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Riegos(11)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</si>
  <si>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</si>
  <si>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</si>
  <si>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</si>
  <si>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</si>
  <si>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</si>
  <si>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</si>
  <si>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</si>
  <si>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</si>
  <si>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</si>
  <si>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</si>
  <si>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</si>
  <si>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</si>
  <si>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</si>
  <si>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</si>
  <si>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</si>
  <si>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</si>
  <si>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</si>
  <si>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</si>
  <si>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</si>
  <si>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</si>
  <si>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</si>
  <si>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</si>
  <si>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</si>
  <si>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</si>
  <si>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</si>
  <si>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</si>
  <si>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</si>
  <si>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</si>
  <si>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</si>
  <si>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</si>
  <si>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</si>
  <si>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</si>
  <si>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</si>
  <si>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</si>
  <si>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</si>
  <si>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</si>
  <si>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</si>
  <si>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</si>
  <si>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</si>
  <si>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</si>
  <si>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SANDIA (Cultivo Bajo Tunel y Mulch)</t>
  </si>
  <si>
    <t>SANTA AMELIA/DELTA/KATIRA</t>
  </si>
  <si>
    <t>MEDIO/ALTO</t>
  </si>
  <si>
    <t>METROPOLITANA</t>
  </si>
  <si>
    <t>SAN BERNARDO</t>
  </si>
  <si>
    <t>MERCADO INTERNO- INTERMEDIARIO MAYORISTA</t>
  </si>
  <si>
    <t>Dic-Feb</t>
  </si>
  <si>
    <t>SEQUIA</t>
  </si>
  <si>
    <t>Colocación de Mulch</t>
  </si>
  <si>
    <t>May-Jun</t>
  </si>
  <si>
    <t>Colocar Tuneles y Arcos</t>
  </si>
  <si>
    <t>Jun-Ago</t>
  </si>
  <si>
    <t>Manejo de Tuneles, Aireación</t>
  </si>
  <si>
    <t>Ago-Sep</t>
  </si>
  <si>
    <t>Retiro de tuneles y guardar en bodega plásticos</t>
  </si>
  <si>
    <t>Sep-Oct</t>
  </si>
  <si>
    <t>Aplicación Fertilizantes</t>
  </si>
  <si>
    <t>Jun-Nov</t>
  </si>
  <si>
    <t>Contro de Malezas Manual</t>
  </si>
  <si>
    <t>Plantación</t>
  </si>
  <si>
    <t>Riegos</t>
  </si>
  <si>
    <t>Jul-Dic</t>
  </si>
  <si>
    <t>Aplicación de Agroquímicos</t>
  </si>
  <si>
    <t>Envolver Guias (Tres Veces)</t>
  </si>
  <si>
    <t>Sep-Nov</t>
  </si>
  <si>
    <t>Cosecha (Cortador de Sandia)</t>
  </si>
  <si>
    <t>BINS</t>
  </si>
  <si>
    <t>Nov-Dic</t>
  </si>
  <si>
    <t>Carga de Bins</t>
  </si>
  <si>
    <t>Oct-Mar</t>
  </si>
  <si>
    <t xml:space="preserve"> </t>
  </si>
  <si>
    <t>Rastraje</t>
  </si>
  <si>
    <t>Melgadura-Confección de Mesa-Rotovator</t>
  </si>
  <si>
    <t>Acequiadura</t>
  </si>
  <si>
    <t>Acarreo de Insumos</t>
  </si>
  <si>
    <t>Aplicación Fertilizante y/o  Agroquímicos</t>
  </si>
  <si>
    <t>Oct-Nov</t>
  </si>
  <si>
    <t>Cargar Camión (Bins)</t>
  </si>
  <si>
    <t>PLANTINES (Plantas Injertadas)</t>
  </si>
  <si>
    <t>u</t>
  </si>
  <si>
    <t>Jul-Ago</t>
  </si>
  <si>
    <t>FERTILIZANTE</t>
  </si>
  <si>
    <t>Urea</t>
  </si>
  <si>
    <t>Sep</t>
  </si>
  <si>
    <t>Superfosfato triple</t>
  </si>
  <si>
    <t>Nitrato de Potasio</t>
  </si>
  <si>
    <t>Muriato de Potasio</t>
  </si>
  <si>
    <t>FUNGICIDA</t>
  </si>
  <si>
    <t>Manzate</t>
  </si>
  <si>
    <t>Azufre Ventilado</t>
  </si>
  <si>
    <t>Topas 200EW</t>
  </si>
  <si>
    <t>Nov</t>
  </si>
  <si>
    <t>INSECTICIDA</t>
  </si>
  <si>
    <t>Furadan 10G</t>
  </si>
  <si>
    <t>Puzzle 200 SL</t>
  </si>
  <si>
    <t>Pirimor</t>
  </si>
  <si>
    <t>Oct- Nov</t>
  </si>
  <si>
    <t>Trigard</t>
  </si>
  <si>
    <t>Lt</t>
  </si>
  <si>
    <t>PRECIO ESPERADO ($/un idades)</t>
  </si>
  <si>
    <t>RENDIMIENTO (unidades/Há.)</t>
  </si>
  <si>
    <t>Análisis de Suelo</t>
  </si>
  <si>
    <t>Reposición Bins, duración 5 años</t>
  </si>
  <si>
    <t>Reposición Estructura Arcos de Fierro, duración 5 años</t>
  </si>
  <si>
    <t>Plastico Mulch Naranja</t>
  </si>
  <si>
    <t>Plastico Tunel (Duración dos temporadas UV 0.5x1.5)</t>
  </si>
  <si>
    <t>Manta Térmica</t>
  </si>
  <si>
    <t>m</t>
  </si>
  <si>
    <t>ESCENARIOS COSTO UNITARIO  ($/unidades)</t>
  </si>
  <si>
    <t>Rendimiento (unidades/hà)</t>
  </si>
  <si>
    <t>Costo unitario ($/unidades) (*)</t>
  </si>
  <si>
    <t>Paine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</si>
</sst>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7" borderId="20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1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9" fontId="15" fillId="2" borderId="32" xfId="0" applyNumberFormat="1" applyFont="1" applyFill="1" applyBorder="1" applyAlignment="1"/>
    <xf numFmtId="49" fontId="13" fillId="8" borderId="33" xfId="0" applyNumberFormat="1" applyFont="1" applyFill="1" applyBorder="1" applyAlignment="1">
      <alignment vertical="center"/>
    </xf>
    <xf numFmtId="165" fontId="13" fillId="8" borderId="34" xfId="0" applyNumberFormat="1" applyFont="1" applyFill="1" applyBorder="1" applyAlignment="1">
      <alignment vertical="center"/>
    </xf>
    <xf numFmtId="9" fontId="13" fillId="8" borderId="35" xfId="0" applyNumberFormat="1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20" xfId="0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2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9" fontId="1" fillId="3" borderId="47" xfId="0" applyNumberFormat="1" applyFont="1" applyFill="1" applyBorder="1" applyAlignment="1">
      <alignment horizontal="center" vertical="center"/>
    </xf>
    <xf numFmtId="49" fontId="1" fillId="3" borderId="47" xfId="0" applyNumberFormat="1" applyFont="1" applyFill="1" applyBorder="1" applyAlignment="1">
      <alignment horizontal="center" vertical="center" wrapText="1"/>
    </xf>
    <xf numFmtId="49" fontId="9" fillId="3" borderId="48" xfId="0" applyNumberFormat="1" applyFont="1" applyFill="1" applyBorder="1" applyAlignment="1">
      <alignment vertical="center"/>
    </xf>
    <xf numFmtId="0" fontId="9" fillId="3" borderId="48" xfId="0" applyFont="1" applyFill="1" applyBorder="1" applyAlignment="1">
      <alignment horizontal="center" vertical="center"/>
    </xf>
    <xf numFmtId="49" fontId="4" fillId="2" borderId="46" xfId="0" applyNumberFormat="1" applyFont="1" applyFill="1" applyBorder="1" applyAlignment="1">
      <alignment wrapText="1"/>
    </xf>
    <xf numFmtId="49" fontId="4" fillId="2" borderId="46" xfId="0" applyNumberFormat="1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 wrapText="1"/>
    </xf>
    <xf numFmtId="3" fontId="4" fillId="2" borderId="46" xfId="0" applyNumberFormat="1" applyFont="1" applyFill="1" applyBorder="1" applyAlignment="1">
      <alignment horizontal="center"/>
    </xf>
    <xf numFmtId="3" fontId="9" fillId="3" borderId="48" xfId="0" applyNumberFormat="1" applyFont="1" applyFill="1" applyBorder="1" applyAlignment="1">
      <alignment horizontal="center" vertical="center"/>
    </xf>
    <xf numFmtId="49" fontId="13" fillId="2" borderId="49" xfId="0" applyNumberFormat="1" applyFont="1" applyFill="1" applyBorder="1" applyAlignment="1">
      <alignment vertical="center"/>
    </xf>
    <xf numFmtId="3" fontId="13" fillId="2" borderId="50" xfId="0" applyNumberFormat="1" applyFont="1" applyFill="1" applyBorder="1" applyAlignment="1">
      <alignment vertical="center"/>
    </xf>
    <xf numFmtId="9" fontId="15" fillId="2" borderId="51" xfId="0" applyNumberFormat="1" applyFont="1" applyFill="1" applyBorder="1" applyAlignment="1"/>
    <xf numFmtId="49" fontId="13" fillId="8" borderId="55" xfId="0" applyNumberFormat="1" applyFont="1" applyFill="1" applyBorder="1" applyAlignment="1">
      <alignment vertical="center"/>
    </xf>
    <xf numFmtId="49" fontId="13" fillId="8" borderId="56" xfId="0" applyNumberFormat="1" applyFont="1" applyFill="1" applyBorder="1" applyAlignment="1">
      <alignment vertical="center"/>
    </xf>
    <xf numFmtId="49" fontId="15" fillId="8" borderId="57" xfId="0" applyNumberFormat="1" applyFont="1" applyFill="1" applyBorder="1" applyAlignment="1"/>
    <xf numFmtId="3" fontId="13" fillId="8" borderId="45" xfId="0" applyNumberFormat="1" applyFont="1" applyFill="1" applyBorder="1" applyAlignment="1">
      <alignment vertical="center"/>
    </xf>
    <xf numFmtId="3" fontId="13" fillId="8" borderId="61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7" fontId="20" fillId="0" borderId="62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49" fontId="18" fillId="9" borderId="58" xfId="0" applyNumberFormat="1" applyFont="1" applyFill="1" applyBorder="1" applyAlignment="1">
      <alignment horizontal="center" vertical="center"/>
    </xf>
    <xf numFmtId="49" fontId="18" fillId="9" borderId="59" xfId="0" applyNumberFormat="1" applyFont="1" applyFill="1" applyBorder="1" applyAlignment="1">
      <alignment horizontal="center" vertical="center"/>
    </xf>
    <xf numFmtId="49" fontId="18" fillId="9" borderId="60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52" xfId="0" applyNumberFormat="1" applyFont="1" applyFill="1" applyBorder="1" applyAlignment="1">
      <alignment horizontal="center" vertical="center"/>
    </xf>
    <xf numFmtId="49" fontId="18" fillId="9" borderId="53" xfId="0" applyNumberFormat="1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180975</xdr:rowOff>
    </xdr:from>
    <xdr:to>
      <xdr:col>7</xdr:col>
      <xdr:colOff>19050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180975"/>
          <a:ext cx="69437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0"/>
  <sheetViews>
    <sheetView showGridLines="0" tabSelected="1" topLeftCell="A7" workbookViewId="0">
      <selection activeCell="I57" sqref="I5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4.5703125" style="1" customWidth="1"/>
    <col min="3" max="3" width="16.5703125" style="1" customWidth="1"/>
    <col min="4" max="4" width="9.140625" style="1" customWidth="1"/>
    <col min="5" max="5" width="14.42578125" style="1" customWidth="1"/>
    <col min="6" max="6" width="11" style="1" customWidth="1"/>
    <col min="7" max="7" width="18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29.25" customHeight="1" x14ac:dyDescent="0.25">
      <c r="A9" s="5"/>
      <c r="B9" s="6" t="s">
        <v>0</v>
      </c>
      <c r="C9" s="110" t="s">
        <v>62</v>
      </c>
      <c r="D9" s="7"/>
      <c r="E9" s="156" t="s">
        <v>122</v>
      </c>
      <c r="F9" s="157"/>
      <c r="G9" s="146">
        <v>9000</v>
      </c>
    </row>
    <row r="10" spans="1:7" ht="25.5" x14ac:dyDescent="0.25">
      <c r="A10" s="5"/>
      <c r="B10" s="8" t="s">
        <v>1</v>
      </c>
      <c r="C10" s="111" t="s">
        <v>63</v>
      </c>
      <c r="D10" s="9"/>
      <c r="E10" s="152" t="s">
        <v>2</v>
      </c>
      <c r="F10" s="153"/>
      <c r="G10" s="111" t="s">
        <v>68</v>
      </c>
    </row>
    <row r="11" spans="1:7" ht="14.25" customHeight="1" x14ac:dyDescent="0.25">
      <c r="A11" s="5"/>
      <c r="B11" s="8" t="s">
        <v>3</v>
      </c>
      <c r="C11" s="11" t="s">
        <v>64</v>
      </c>
      <c r="D11" s="9"/>
      <c r="E11" s="154" t="s">
        <v>121</v>
      </c>
      <c r="F11" s="155"/>
      <c r="G11" s="112">
        <v>1600</v>
      </c>
    </row>
    <row r="12" spans="1:7" ht="15.75" customHeight="1" x14ac:dyDescent="0.25">
      <c r="A12" s="5"/>
      <c r="B12" s="8" t="s">
        <v>4</v>
      </c>
      <c r="C12" s="12" t="s">
        <v>65</v>
      </c>
      <c r="D12" s="9"/>
      <c r="E12" s="13" t="s">
        <v>5</v>
      </c>
      <c r="F12" s="14"/>
      <c r="G12" s="15">
        <f>G9*G11</f>
        <v>14400000</v>
      </c>
    </row>
    <row r="13" spans="1:7" ht="39" customHeight="1" x14ac:dyDescent="0.25">
      <c r="A13" s="5"/>
      <c r="B13" s="8" t="s">
        <v>6</v>
      </c>
      <c r="C13" s="111" t="s">
        <v>66</v>
      </c>
      <c r="D13" s="9"/>
      <c r="E13" s="152" t="s">
        <v>7</v>
      </c>
      <c r="F13" s="153"/>
      <c r="G13" s="111" t="s">
        <v>67</v>
      </c>
    </row>
    <row r="14" spans="1:7" ht="13.5" customHeight="1" x14ac:dyDescent="0.25">
      <c r="A14" s="5"/>
      <c r="B14" s="8" t="s">
        <v>8</v>
      </c>
      <c r="C14" s="148" t="s">
        <v>133</v>
      </c>
      <c r="D14" s="9"/>
      <c r="E14" s="154" t="s">
        <v>9</v>
      </c>
      <c r="F14" s="155"/>
      <c r="G14" s="11" t="s">
        <v>68</v>
      </c>
    </row>
    <row r="15" spans="1:7" ht="15" x14ac:dyDescent="0.25">
      <c r="A15" s="5"/>
      <c r="B15" s="8" t="s">
        <v>10</v>
      </c>
      <c r="C15" s="147">
        <v>44206</v>
      </c>
      <c r="D15" s="9"/>
      <c r="E15" s="158" t="s">
        <v>11</v>
      </c>
      <c r="F15" s="159"/>
      <c r="G15" s="12" t="s">
        <v>69</v>
      </c>
    </row>
    <row r="16" spans="1:7" ht="12" customHeight="1" x14ac:dyDescent="0.25">
      <c r="A16" s="2"/>
      <c r="B16" s="16"/>
      <c r="C16" s="17"/>
      <c r="D16" s="18"/>
      <c r="E16" s="19"/>
      <c r="F16" s="19"/>
      <c r="G16" s="20"/>
    </row>
    <row r="17" spans="1:7" ht="12" customHeight="1" x14ac:dyDescent="0.25">
      <c r="A17" s="21"/>
      <c r="B17" s="160" t="s">
        <v>12</v>
      </c>
      <c r="C17" s="161"/>
      <c r="D17" s="161"/>
      <c r="E17" s="161"/>
      <c r="F17" s="161"/>
      <c r="G17" s="161"/>
    </row>
    <row r="18" spans="1:7" ht="12" customHeight="1" x14ac:dyDescent="0.25">
      <c r="A18" s="2"/>
      <c r="B18" s="22"/>
      <c r="C18" s="23"/>
      <c r="D18" s="23"/>
      <c r="E18" s="23"/>
      <c r="F18" s="24"/>
      <c r="G18" s="24"/>
    </row>
    <row r="19" spans="1:7" ht="12" customHeight="1" x14ac:dyDescent="0.25">
      <c r="A19" s="5"/>
      <c r="B19" s="25" t="s">
        <v>13</v>
      </c>
      <c r="C19" s="26"/>
      <c r="D19" s="27"/>
      <c r="E19" s="27"/>
      <c r="F19" s="27"/>
      <c r="G19" s="27"/>
    </row>
    <row r="20" spans="1:7" ht="24" customHeight="1" x14ac:dyDescent="0.25">
      <c r="A20" s="21"/>
      <c r="B20" s="28" t="s">
        <v>14</v>
      </c>
      <c r="C20" s="28" t="s">
        <v>15</v>
      </c>
      <c r="D20" s="28" t="s">
        <v>16</v>
      </c>
      <c r="E20" s="28" t="s">
        <v>17</v>
      </c>
      <c r="F20" s="28" t="s">
        <v>18</v>
      </c>
      <c r="G20" s="28" t="s">
        <v>19</v>
      </c>
    </row>
    <row r="21" spans="1:7" ht="15" x14ac:dyDescent="0.25">
      <c r="A21" s="21"/>
      <c r="B21" s="108" t="s">
        <v>70</v>
      </c>
      <c r="C21" s="29" t="s">
        <v>20</v>
      </c>
      <c r="D21" s="113">
        <v>11</v>
      </c>
      <c r="E21" s="29" t="s">
        <v>71</v>
      </c>
      <c r="F21" s="114">
        <v>25000</v>
      </c>
      <c r="G21" s="114">
        <f>D21*F21</f>
        <v>275000</v>
      </c>
    </row>
    <row r="22" spans="1:7" ht="15" x14ac:dyDescent="0.25">
      <c r="A22" s="21"/>
      <c r="B22" s="108" t="s">
        <v>72</v>
      </c>
      <c r="C22" s="29" t="s">
        <v>20</v>
      </c>
      <c r="D22" s="113">
        <v>9</v>
      </c>
      <c r="E22" s="29" t="s">
        <v>73</v>
      </c>
      <c r="F22" s="114">
        <v>25000</v>
      </c>
      <c r="G22" s="114">
        <f t="shared" ref="G22:G33" si="0">D22*F22</f>
        <v>225000</v>
      </c>
    </row>
    <row r="23" spans="1:7" ht="15" x14ac:dyDescent="0.25">
      <c r="A23" s="21"/>
      <c r="B23" s="108" t="s">
        <v>74</v>
      </c>
      <c r="C23" s="29" t="s">
        <v>20</v>
      </c>
      <c r="D23" s="29">
        <v>6</v>
      </c>
      <c r="E23" s="29" t="s">
        <v>75</v>
      </c>
      <c r="F23" s="29">
        <v>25000</v>
      </c>
      <c r="G23" s="114">
        <f t="shared" si="0"/>
        <v>150000</v>
      </c>
    </row>
    <row r="24" spans="1:7" ht="15" x14ac:dyDescent="0.25">
      <c r="A24" s="21"/>
      <c r="B24" s="108" t="s">
        <v>76</v>
      </c>
      <c r="C24" s="29" t="s">
        <v>20</v>
      </c>
      <c r="D24" s="29">
        <v>8</v>
      </c>
      <c r="E24" s="29" t="s">
        <v>77</v>
      </c>
      <c r="F24" s="29">
        <v>25000</v>
      </c>
      <c r="G24" s="114">
        <f t="shared" si="0"/>
        <v>200000</v>
      </c>
    </row>
    <row r="25" spans="1:7" ht="12.75" customHeight="1" x14ac:dyDescent="0.25">
      <c r="A25" s="21"/>
      <c r="B25" s="10" t="s">
        <v>78</v>
      </c>
      <c r="C25" s="29" t="s">
        <v>20</v>
      </c>
      <c r="D25" s="113">
        <v>3</v>
      </c>
      <c r="E25" s="29" t="s">
        <v>79</v>
      </c>
      <c r="F25" s="114">
        <v>25000</v>
      </c>
      <c r="G25" s="114">
        <f t="shared" si="0"/>
        <v>75000</v>
      </c>
    </row>
    <row r="26" spans="1:7" ht="12.75" customHeight="1" x14ac:dyDescent="0.25">
      <c r="A26" s="21"/>
      <c r="B26" s="108" t="s">
        <v>80</v>
      </c>
      <c r="C26" s="29" t="s">
        <v>20</v>
      </c>
      <c r="D26" s="113">
        <v>3</v>
      </c>
      <c r="E26" s="29" t="s">
        <v>77</v>
      </c>
      <c r="F26" s="114">
        <v>25000</v>
      </c>
      <c r="G26" s="114">
        <f t="shared" si="0"/>
        <v>75000</v>
      </c>
    </row>
    <row r="27" spans="1:7" ht="12.75" customHeight="1" x14ac:dyDescent="0.25">
      <c r="A27" s="21"/>
      <c r="B27" s="108" t="s">
        <v>81</v>
      </c>
      <c r="C27" s="29" t="s">
        <v>20</v>
      </c>
      <c r="D27" s="113">
        <v>8</v>
      </c>
      <c r="E27" s="29" t="s">
        <v>75</v>
      </c>
      <c r="F27" s="114">
        <v>25000</v>
      </c>
      <c r="G27" s="114">
        <f t="shared" si="0"/>
        <v>200000</v>
      </c>
    </row>
    <row r="28" spans="1:7" ht="12.75" customHeight="1" x14ac:dyDescent="0.25">
      <c r="A28" s="21"/>
      <c r="B28" s="108" t="s">
        <v>82</v>
      </c>
      <c r="C28" s="29" t="s">
        <v>20</v>
      </c>
      <c r="D28" s="113">
        <v>8</v>
      </c>
      <c r="E28" s="29" t="s">
        <v>83</v>
      </c>
      <c r="F28" s="114">
        <v>25000</v>
      </c>
      <c r="G28" s="114">
        <f t="shared" si="0"/>
        <v>200000</v>
      </c>
    </row>
    <row r="29" spans="1:7" ht="12.75" customHeight="1" x14ac:dyDescent="0.25">
      <c r="A29" s="21"/>
      <c r="B29" s="108" t="s">
        <v>84</v>
      </c>
      <c r="C29" s="29" t="s">
        <v>20</v>
      </c>
      <c r="D29" s="113">
        <v>4</v>
      </c>
      <c r="E29" s="29" t="s">
        <v>83</v>
      </c>
      <c r="F29" s="114">
        <v>25000</v>
      </c>
      <c r="G29" s="114">
        <f t="shared" si="0"/>
        <v>100000</v>
      </c>
    </row>
    <row r="30" spans="1:7" ht="12.75" customHeight="1" x14ac:dyDescent="0.25">
      <c r="A30" s="21"/>
      <c r="B30" s="108" t="s">
        <v>85</v>
      </c>
      <c r="C30" s="29" t="s">
        <v>20</v>
      </c>
      <c r="D30" s="113">
        <v>3</v>
      </c>
      <c r="E30" s="29" t="s">
        <v>86</v>
      </c>
      <c r="F30" s="114">
        <v>25000</v>
      </c>
      <c r="G30" s="114">
        <f t="shared" si="0"/>
        <v>75000</v>
      </c>
    </row>
    <row r="31" spans="1:7" ht="12.75" customHeight="1" x14ac:dyDescent="0.25">
      <c r="A31" s="21"/>
      <c r="B31" s="108" t="s">
        <v>87</v>
      </c>
      <c r="C31" s="29" t="s">
        <v>88</v>
      </c>
      <c r="D31" s="113">
        <v>103</v>
      </c>
      <c r="E31" s="29" t="s">
        <v>89</v>
      </c>
      <c r="F31" s="114">
        <v>1600</v>
      </c>
      <c r="G31" s="114">
        <f t="shared" si="0"/>
        <v>164800</v>
      </c>
    </row>
    <row r="32" spans="1:7" ht="15" x14ac:dyDescent="0.25">
      <c r="A32" s="21"/>
      <c r="B32" s="10" t="s">
        <v>90</v>
      </c>
      <c r="C32" s="29" t="s">
        <v>88</v>
      </c>
      <c r="D32" s="113">
        <v>103</v>
      </c>
      <c r="E32" s="29" t="s">
        <v>89</v>
      </c>
      <c r="F32" s="114">
        <v>1600</v>
      </c>
      <c r="G32" s="114">
        <f t="shared" si="0"/>
        <v>164800</v>
      </c>
    </row>
    <row r="33" spans="1:7" ht="12.75" customHeight="1" x14ac:dyDescent="0.25">
      <c r="A33" s="21"/>
      <c r="B33" s="10" t="s">
        <v>21</v>
      </c>
      <c r="C33" s="29" t="s">
        <v>20</v>
      </c>
      <c r="D33" s="113">
        <v>8</v>
      </c>
      <c r="E33" s="29" t="s">
        <v>91</v>
      </c>
      <c r="F33" s="114">
        <v>15000</v>
      </c>
      <c r="G33" s="114">
        <f t="shared" si="0"/>
        <v>120000</v>
      </c>
    </row>
    <row r="34" spans="1:7" ht="12.75" customHeight="1" x14ac:dyDescent="0.25">
      <c r="A34" s="21"/>
      <c r="B34" s="30" t="s">
        <v>22</v>
      </c>
      <c r="C34" s="31"/>
      <c r="D34" s="31"/>
      <c r="E34" s="31"/>
      <c r="F34" s="32"/>
      <c r="G34" s="115">
        <f>G21+G22+G23+G24+G25+G26+G27+G28+G29+G30+G31+G32+G33</f>
        <v>2024600</v>
      </c>
    </row>
    <row r="35" spans="1:7" ht="12" customHeight="1" x14ac:dyDescent="0.25">
      <c r="A35" s="2"/>
      <c r="B35" s="22"/>
      <c r="C35" s="24"/>
      <c r="D35" s="24"/>
      <c r="E35" s="24"/>
      <c r="F35" s="33"/>
      <c r="G35" s="33"/>
    </row>
    <row r="36" spans="1:7" ht="12" customHeight="1" x14ac:dyDescent="0.25">
      <c r="A36" s="5"/>
      <c r="B36" s="34" t="s">
        <v>23</v>
      </c>
      <c r="C36" s="35"/>
      <c r="D36" s="36"/>
      <c r="E36" s="36"/>
      <c r="F36" s="37"/>
      <c r="G36" s="37"/>
    </row>
    <row r="37" spans="1:7" ht="24" customHeight="1" x14ac:dyDescent="0.25">
      <c r="A37" s="5"/>
      <c r="B37" s="38" t="s">
        <v>14</v>
      </c>
      <c r="C37" s="39" t="s">
        <v>15</v>
      </c>
      <c r="D37" s="39" t="s">
        <v>16</v>
      </c>
      <c r="E37" s="38" t="s">
        <v>17</v>
      </c>
      <c r="F37" s="39" t="s">
        <v>18</v>
      </c>
      <c r="G37" s="38" t="s">
        <v>19</v>
      </c>
    </row>
    <row r="38" spans="1:7" ht="12" customHeight="1" x14ac:dyDescent="0.25">
      <c r="A38" s="5"/>
      <c r="B38" s="40" t="s">
        <v>92</v>
      </c>
      <c r="C38" s="41" t="s">
        <v>92</v>
      </c>
      <c r="D38" s="41" t="s">
        <v>92</v>
      </c>
      <c r="E38" s="41" t="s">
        <v>92</v>
      </c>
      <c r="F38" s="107" t="s">
        <v>92</v>
      </c>
      <c r="G38" s="116">
        <v>0</v>
      </c>
    </row>
    <row r="39" spans="1:7" ht="12" customHeight="1" x14ac:dyDescent="0.25">
      <c r="A39" s="5"/>
      <c r="B39" s="42" t="s">
        <v>24</v>
      </c>
      <c r="C39" s="43"/>
      <c r="D39" s="43"/>
      <c r="E39" s="43"/>
      <c r="F39" s="44"/>
      <c r="G39" s="117">
        <f>SUM(G38)</f>
        <v>0</v>
      </c>
    </row>
    <row r="40" spans="1:7" ht="12" customHeight="1" x14ac:dyDescent="0.25">
      <c r="A40" s="2"/>
      <c r="B40" s="45"/>
      <c r="C40" s="46"/>
      <c r="D40" s="46"/>
      <c r="E40" s="46"/>
      <c r="F40" s="47"/>
      <c r="G40" s="47"/>
    </row>
    <row r="41" spans="1:7" ht="12" customHeight="1" x14ac:dyDescent="0.25">
      <c r="A41" s="5"/>
      <c r="B41" s="34" t="s">
        <v>25</v>
      </c>
      <c r="C41" s="35"/>
      <c r="D41" s="36"/>
      <c r="E41" s="36"/>
      <c r="F41" s="37"/>
      <c r="G41" s="37"/>
    </row>
    <row r="42" spans="1:7" ht="24" customHeight="1" x14ac:dyDescent="0.25">
      <c r="A42" s="5"/>
      <c r="B42" s="48" t="s">
        <v>14</v>
      </c>
      <c r="C42" s="48" t="s">
        <v>15</v>
      </c>
      <c r="D42" s="48" t="s">
        <v>16</v>
      </c>
      <c r="E42" s="48" t="s">
        <v>17</v>
      </c>
      <c r="F42" s="49" t="s">
        <v>18</v>
      </c>
      <c r="G42" s="48" t="s">
        <v>19</v>
      </c>
    </row>
    <row r="43" spans="1:7" ht="12.75" customHeight="1" x14ac:dyDescent="0.25">
      <c r="A43" s="21"/>
      <c r="B43" s="120" t="s">
        <v>27</v>
      </c>
      <c r="C43" s="29" t="s">
        <v>26</v>
      </c>
      <c r="D43" s="113">
        <v>0.4</v>
      </c>
      <c r="E43" s="29" t="s">
        <v>71</v>
      </c>
      <c r="F43" s="114">
        <v>320000</v>
      </c>
      <c r="G43" s="114">
        <f>D43*F43</f>
        <v>128000</v>
      </c>
    </row>
    <row r="44" spans="1:7" ht="12.75" customHeight="1" x14ac:dyDescent="0.25">
      <c r="A44" s="21"/>
      <c r="B44" s="120" t="s">
        <v>93</v>
      </c>
      <c r="C44" s="29" t="s">
        <v>26</v>
      </c>
      <c r="D44" s="113">
        <v>0.4</v>
      </c>
      <c r="E44" s="29" t="s">
        <v>71</v>
      </c>
      <c r="F44" s="114">
        <v>160000</v>
      </c>
      <c r="G44" s="114">
        <f t="shared" ref="G44:G49" si="1">D44*F44</f>
        <v>64000</v>
      </c>
    </row>
    <row r="45" spans="1:7" ht="12.75" customHeight="1" x14ac:dyDescent="0.25">
      <c r="A45" s="21"/>
      <c r="B45" s="120" t="s">
        <v>94</v>
      </c>
      <c r="C45" s="29" t="s">
        <v>26</v>
      </c>
      <c r="D45" s="113">
        <v>1</v>
      </c>
      <c r="E45" s="29" t="s">
        <v>71</v>
      </c>
      <c r="F45" s="114">
        <v>200000</v>
      </c>
      <c r="G45" s="114">
        <f t="shared" si="1"/>
        <v>200000</v>
      </c>
    </row>
    <row r="46" spans="1:7" ht="12.75" customHeight="1" x14ac:dyDescent="0.25">
      <c r="A46" s="21"/>
      <c r="B46" s="120" t="s">
        <v>95</v>
      </c>
      <c r="C46" s="29" t="s">
        <v>26</v>
      </c>
      <c r="D46" s="113">
        <v>0.1</v>
      </c>
      <c r="E46" s="29" t="s">
        <v>71</v>
      </c>
      <c r="F46" s="114">
        <v>100000</v>
      </c>
      <c r="G46" s="114">
        <f t="shared" si="1"/>
        <v>10000</v>
      </c>
    </row>
    <row r="47" spans="1:7" ht="12.75" customHeight="1" x14ac:dyDescent="0.25">
      <c r="A47" s="21"/>
      <c r="B47" s="120" t="s">
        <v>96</v>
      </c>
      <c r="C47" s="29" t="s">
        <v>26</v>
      </c>
      <c r="D47" s="113">
        <v>0.45</v>
      </c>
      <c r="E47" s="29" t="s">
        <v>83</v>
      </c>
      <c r="F47" s="114">
        <v>80000</v>
      </c>
      <c r="G47" s="114">
        <f t="shared" si="1"/>
        <v>36000</v>
      </c>
    </row>
    <row r="48" spans="1:7" ht="12.75" customHeight="1" x14ac:dyDescent="0.25">
      <c r="A48" s="21"/>
      <c r="B48" s="120" t="s">
        <v>97</v>
      </c>
      <c r="C48" s="29" t="s">
        <v>26</v>
      </c>
      <c r="D48" s="113">
        <v>0.4</v>
      </c>
      <c r="E48" s="29" t="s">
        <v>98</v>
      </c>
      <c r="F48" s="114">
        <v>200000</v>
      </c>
      <c r="G48" s="114">
        <f t="shared" si="1"/>
        <v>80000</v>
      </c>
    </row>
    <row r="49" spans="1:11" ht="15.75" customHeight="1" x14ac:dyDescent="0.25">
      <c r="A49" s="21"/>
      <c r="B49" s="120" t="s">
        <v>99</v>
      </c>
      <c r="C49" s="29" t="s">
        <v>88</v>
      </c>
      <c r="D49" s="113">
        <v>103</v>
      </c>
      <c r="E49" s="29" t="s">
        <v>89</v>
      </c>
      <c r="F49" s="114">
        <v>1400</v>
      </c>
      <c r="G49" s="114">
        <f t="shared" si="1"/>
        <v>144200</v>
      </c>
    </row>
    <row r="50" spans="1:11" ht="12.75" customHeight="1" x14ac:dyDescent="0.25">
      <c r="A50" s="5"/>
      <c r="B50" s="118" t="s">
        <v>28</v>
      </c>
      <c r="C50" s="50"/>
      <c r="D50" s="50"/>
      <c r="E50" s="50"/>
      <c r="F50" s="50"/>
      <c r="G50" s="119">
        <f>SUM(G43:G49)</f>
        <v>662200</v>
      </c>
    </row>
    <row r="51" spans="1:11" ht="12" customHeight="1" x14ac:dyDescent="0.25">
      <c r="A51" s="2"/>
      <c r="B51" s="45"/>
      <c r="C51" s="46"/>
      <c r="D51" s="46"/>
      <c r="E51" s="46"/>
      <c r="F51" s="47"/>
      <c r="G51" s="47"/>
    </row>
    <row r="52" spans="1:11" ht="12" customHeight="1" x14ac:dyDescent="0.25">
      <c r="A52" s="5"/>
      <c r="B52" s="34" t="s">
        <v>29</v>
      </c>
      <c r="C52" s="35"/>
      <c r="D52" s="36"/>
      <c r="E52" s="36"/>
      <c r="F52" s="37"/>
      <c r="G52" s="37"/>
    </row>
    <row r="53" spans="1:11" ht="24" customHeight="1" x14ac:dyDescent="0.25">
      <c r="A53" s="5"/>
      <c r="B53" s="49" t="s">
        <v>30</v>
      </c>
      <c r="C53" s="49" t="s">
        <v>31</v>
      </c>
      <c r="D53" s="49" t="s">
        <v>32</v>
      </c>
      <c r="E53" s="49" t="s">
        <v>17</v>
      </c>
      <c r="F53" s="49" t="s">
        <v>18</v>
      </c>
      <c r="G53" s="49" t="s">
        <v>19</v>
      </c>
      <c r="K53" s="106"/>
    </row>
    <row r="54" spans="1:11" ht="12.75" customHeight="1" x14ac:dyDescent="0.25">
      <c r="A54" s="21"/>
      <c r="B54" s="51" t="s">
        <v>100</v>
      </c>
      <c r="C54" s="54" t="s">
        <v>101</v>
      </c>
      <c r="D54" s="125">
        <v>5000</v>
      </c>
      <c r="E54" s="128" t="s">
        <v>102</v>
      </c>
      <c r="F54" s="125">
        <v>760</v>
      </c>
      <c r="G54" s="125">
        <f>D54*F54</f>
        <v>3800000</v>
      </c>
      <c r="K54" s="106"/>
    </row>
    <row r="55" spans="1:11" ht="12.75" customHeight="1" x14ac:dyDescent="0.25">
      <c r="A55" s="21"/>
      <c r="B55" s="51" t="s">
        <v>103</v>
      </c>
      <c r="C55" s="54"/>
      <c r="D55" s="121"/>
      <c r="E55" s="128"/>
      <c r="F55" s="125"/>
      <c r="G55" s="125" t="s">
        <v>92</v>
      </c>
      <c r="K55" s="106"/>
    </row>
    <row r="56" spans="1:11" ht="12.75" customHeight="1" x14ac:dyDescent="0.25">
      <c r="A56" s="21"/>
      <c r="B56" s="122" t="s">
        <v>104</v>
      </c>
      <c r="C56" s="54" t="s">
        <v>34</v>
      </c>
      <c r="D56" s="125">
        <v>200</v>
      </c>
      <c r="E56" s="128" t="s">
        <v>105</v>
      </c>
      <c r="F56" s="125">
        <v>480</v>
      </c>
      <c r="G56" s="125">
        <f t="shared" ref="G56:G68" si="2">D56*F56</f>
        <v>96000</v>
      </c>
      <c r="K56" s="106"/>
    </row>
    <row r="57" spans="1:11" ht="12.75" customHeight="1" x14ac:dyDescent="0.25">
      <c r="A57" s="21"/>
      <c r="B57" s="122" t="s">
        <v>106</v>
      </c>
      <c r="C57" s="54" t="s">
        <v>34</v>
      </c>
      <c r="D57" s="125">
        <v>250</v>
      </c>
      <c r="E57" s="128" t="s">
        <v>105</v>
      </c>
      <c r="F57" s="125">
        <v>515</v>
      </c>
      <c r="G57" s="125">
        <f t="shared" si="2"/>
        <v>128750</v>
      </c>
      <c r="K57" s="106"/>
    </row>
    <row r="58" spans="1:11" ht="12.75" customHeight="1" x14ac:dyDescent="0.25">
      <c r="A58" s="21"/>
      <c r="B58" s="122" t="s">
        <v>107</v>
      </c>
      <c r="C58" s="54" t="s">
        <v>34</v>
      </c>
      <c r="D58" s="125">
        <v>200</v>
      </c>
      <c r="E58" s="128" t="s">
        <v>77</v>
      </c>
      <c r="F58" s="125">
        <v>510</v>
      </c>
      <c r="G58" s="125">
        <f t="shared" si="2"/>
        <v>102000</v>
      </c>
      <c r="K58" s="106"/>
    </row>
    <row r="59" spans="1:11" ht="12.75" customHeight="1" x14ac:dyDescent="0.25">
      <c r="A59" s="21"/>
      <c r="B59" s="122" t="s">
        <v>108</v>
      </c>
      <c r="C59" s="54" t="s">
        <v>34</v>
      </c>
      <c r="D59" s="125">
        <v>200</v>
      </c>
      <c r="E59" s="128" t="s">
        <v>102</v>
      </c>
      <c r="F59" s="125">
        <v>470</v>
      </c>
      <c r="G59" s="125">
        <f t="shared" si="2"/>
        <v>94000</v>
      </c>
      <c r="K59" s="106"/>
    </row>
    <row r="60" spans="1:11" ht="11.25" customHeight="1" x14ac:dyDescent="0.25">
      <c r="A60" s="21"/>
      <c r="B60" s="53" t="s">
        <v>109</v>
      </c>
      <c r="C60" s="52"/>
      <c r="D60" s="123"/>
      <c r="E60" s="52"/>
      <c r="F60" s="125"/>
      <c r="G60" s="125" t="s">
        <v>92</v>
      </c>
    </row>
    <row r="61" spans="1:11" ht="12.75" customHeight="1" x14ac:dyDescent="0.25">
      <c r="A61" s="21"/>
      <c r="B61" s="109" t="s">
        <v>110</v>
      </c>
      <c r="C61" s="54" t="s">
        <v>33</v>
      </c>
      <c r="D61" s="54">
        <v>1</v>
      </c>
      <c r="E61" s="54" t="s">
        <v>77</v>
      </c>
      <c r="F61" s="125">
        <v>6590</v>
      </c>
      <c r="G61" s="125">
        <f t="shared" si="2"/>
        <v>6590</v>
      </c>
    </row>
    <row r="62" spans="1:11" ht="12.75" customHeight="1" x14ac:dyDescent="0.25">
      <c r="A62" s="21"/>
      <c r="B62" s="109" t="s">
        <v>111</v>
      </c>
      <c r="C62" s="52" t="s">
        <v>33</v>
      </c>
      <c r="D62" s="123">
        <v>20</v>
      </c>
      <c r="E62" s="52" t="s">
        <v>77</v>
      </c>
      <c r="F62" s="125">
        <v>660</v>
      </c>
      <c r="G62" s="125">
        <f t="shared" si="2"/>
        <v>13200</v>
      </c>
    </row>
    <row r="63" spans="1:11" ht="12.75" customHeight="1" x14ac:dyDescent="0.25">
      <c r="A63" s="21"/>
      <c r="B63" s="109" t="s">
        <v>112</v>
      </c>
      <c r="C63" s="52" t="s">
        <v>120</v>
      </c>
      <c r="D63" s="123">
        <v>0.4</v>
      </c>
      <c r="E63" s="52" t="s">
        <v>113</v>
      </c>
      <c r="F63" s="125">
        <v>146260</v>
      </c>
      <c r="G63" s="125">
        <f t="shared" si="2"/>
        <v>58504</v>
      </c>
    </row>
    <row r="64" spans="1:11" ht="12.75" customHeight="1" x14ac:dyDescent="0.25">
      <c r="A64" s="21"/>
      <c r="B64" s="53" t="s">
        <v>114</v>
      </c>
      <c r="C64" s="54"/>
      <c r="D64" s="54"/>
      <c r="E64" s="54"/>
      <c r="F64" s="125" t="s">
        <v>92</v>
      </c>
      <c r="G64" s="125" t="s">
        <v>92</v>
      </c>
    </row>
    <row r="65" spans="1:7" ht="12.75" customHeight="1" x14ac:dyDescent="0.25">
      <c r="A65" s="21"/>
      <c r="B65" s="13" t="s">
        <v>115</v>
      </c>
      <c r="C65" s="52" t="s">
        <v>33</v>
      </c>
      <c r="D65" s="123">
        <v>10</v>
      </c>
      <c r="E65" s="52" t="s">
        <v>75</v>
      </c>
      <c r="F65" s="125">
        <v>23120</v>
      </c>
      <c r="G65" s="125">
        <f t="shared" si="2"/>
        <v>231200</v>
      </c>
    </row>
    <row r="66" spans="1:7" ht="12.75" customHeight="1" x14ac:dyDescent="0.25">
      <c r="A66" s="21"/>
      <c r="B66" s="13" t="s">
        <v>116</v>
      </c>
      <c r="C66" s="52" t="s">
        <v>120</v>
      </c>
      <c r="D66" s="123">
        <v>0.5</v>
      </c>
      <c r="E66" s="52" t="s">
        <v>98</v>
      </c>
      <c r="F66" s="125">
        <v>51500</v>
      </c>
      <c r="G66" s="125">
        <f t="shared" si="2"/>
        <v>25750</v>
      </c>
    </row>
    <row r="67" spans="1:7" ht="12.75" customHeight="1" x14ac:dyDescent="0.25">
      <c r="A67" s="21"/>
      <c r="B67" s="53" t="s">
        <v>117</v>
      </c>
      <c r="C67" s="54" t="s">
        <v>120</v>
      </c>
      <c r="D67" s="54">
        <v>1</v>
      </c>
      <c r="E67" s="54" t="s">
        <v>118</v>
      </c>
      <c r="F67" s="125">
        <v>113300</v>
      </c>
      <c r="G67" s="125">
        <f t="shared" si="2"/>
        <v>113300</v>
      </c>
    </row>
    <row r="68" spans="1:7" ht="12.75" customHeight="1" x14ac:dyDescent="0.25">
      <c r="A68" s="21"/>
      <c r="B68" s="55" t="s">
        <v>119</v>
      </c>
      <c r="C68" s="56" t="s">
        <v>33</v>
      </c>
      <c r="D68" s="124">
        <v>0.6</v>
      </c>
      <c r="E68" s="56" t="s">
        <v>77</v>
      </c>
      <c r="F68" s="126">
        <v>386250</v>
      </c>
      <c r="G68" s="125">
        <f t="shared" si="2"/>
        <v>231750</v>
      </c>
    </row>
    <row r="69" spans="1:7" ht="13.5" customHeight="1" x14ac:dyDescent="0.25">
      <c r="A69" s="5"/>
      <c r="B69" s="57" t="s">
        <v>35</v>
      </c>
      <c r="C69" s="58"/>
      <c r="D69" s="58"/>
      <c r="E69" s="58"/>
      <c r="F69" s="59"/>
      <c r="G69" s="127">
        <f>SUM(G54:G68)</f>
        <v>4901044</v>
      </c>
    </row>
    <row r="70" spans="1:7" ht="12" customHeight="1" x14ac:dyDescent="0.25">
      <c r="A70" s="2"/>
      <c r="B70" s="45"/>
      <c r="C70" s="46"/>
      <c r="D70" s="46"/>
      <c r="E70" s="60"/>
      <c r="F70" s="47"/>
      <c r="G70" s="47"/>
    </row>
    <row r="71" spans="1:7" ht="12" customHeight="1" x14ac:dyDescent="0.25">
      <c r="A71" s="5"/>
      <c r="B71" s="34" t="s">
        <v>36</v>
      </c>
      <c r="C71" s="35"/>
      <c r="D71" s="36"/>
      <c r="E71" s="36"/>
      <c r="F71" s="37"/>
      <c r="G71" s="37"/>
    </row>
    <row r="72" spans="1:7" ht="24" customHeight="1" x14ac:dyDescent="0.25">
      <c r="A72" s="5"/>
      <c r="B72" s="129" t="s">
        <v>37</v>
      </c>
      <c r="C72" s="130" t="s">
        <v>31</v>
      </c>
      <c r="D72" s="130" t="s">
        <v>32</v>
      </c>
      <c r="E72" s="129" t="s">
        <v>17</v>
      </c>
      <c r="F72" s="130" t="s">
        <v>18</v>
      </c>
      <c r="G72" s="129" t="s">
        <v>19</v>
      </c>
    </row>
    <row r="73" spans="1:7" ht="16.5" customHeight="1" x14ac:dyDescent="0.25">
      <c r="A73" s="71"/>
      <c r="B73" s="133" t="s">
        <v>123</v>
      </c>
      <c r="C73" s="134" t="s">
        <v>15</v>
      </c>
      <c r="D73" s="136">
        <v>1</v>
      </c>
      <c r="E73" s="135" t="s">
        <v>71</v>
      </c>
      <c r="F73" s="136">
        <v>3650</v>
      </c>
      <c r="G73" s="136">
        <f>D73*F73</f>
        <v>3650</v>
      </c>
    </row>
    <row r="74" spans="1:7" ht="16.5" customHeight="1" x14ac:dyDescent="0.25">
      <c r="A74" s="71"/>
      <c r="B74" s="133" t="s">
        <v>124</v>
      </c>
      <c r="C74" s="134" t="s">
        <v>15</v>
      </c>
      <c r="D74" s="136">
        <v>6</v>
      </c>
      <c r="E74" s="135" t="s">
        <v>89</v>
      </c>
      <c r="F74" s="136">
        <v>4900</v>
      </c>
      <c r="G74" s="136">
        <f t="shared" ref="G74:G78" si="3">D74*F74</f>
        <v>29400</v>
      </c>
    </row>
    <row r="75" spans="1:7" ht="24" customHeight="1" x14ac:dyDescent="0.25">
      <c r="A75" s="71"/>
      <c r="B75" s="133" t="s">
        <v>125</v>
      </c>
      <c r="C75" s="134" t="s">
        <v>15</v>
      </c>
      <c r="D75" s="136">
        <v>1000</v>
      </c>
      <c r="E75" s="135" t="s">
        <v>75</v>
      </c>
      <c r="F75" s="136">
        <v>160</v>
      </c>
      <c r="G75" s="136">
        <f t="shared" si="3"/>
        <v>160000</v>
      </c>
    </row>
    <row r="76" spans="1:7" ht="14.25" customHeight="1" x14ac:dyDescent="0.25">
      <c r="A76" s="71"/>
      <c r="B76" s="133" t="s">
        <v>126</v>
      </c>
      <c r="C76" s="134" t="s">
        <v>33</v>
      </c>
      <c r="D76" s="136">
        <v>150</v>
      </c>
      <c r="E76" s="135" t="s">
        <v>71</v>
      </c>
      <c r="F76" s="136">
        <v>230</v>
      </c>
      <c r="G76" s="136">
        <f t="shared" si="3"/>
        <v>34500</v>
      </c>
    </row>
    <row r="77" spans="1:7" ht="21" customHeight="1" x14ac:dyDescent="0.25">
      <c r="A77" s="71"/>
      <c r="B77" s="133" t="s">
        <v>127</v>
      </c>
      <c r="C77" s="134" t="s">
        <v>33</v>
      </c>
      <c r="D77" s="136">
        <v>250</v>
      </c>
      <c r="E77" s="135" t="s">
        <v>73</v>
      </c>
      <c r="F77" s="136">
        <v>2300</v>
      </c>
      <c r="G77" s="136">
        <f t="shared" si="3"/>
        <v>575000</v>
      </c>
    </row>
    <row r="78" spans="1:7" ht="12.75" customHeight="1" x14ac:dyDescent="0.25">
      <c r="A78" s="71"/>
      <c r="B78" s="133" t="s">
        <v>128</v>
      </c>
      <c r="C78" s="134" t="s">
        <v>129</v>
      </c>
      <c r="D78" s="136">
        <v>5000</v>
      </c>
      <c r="E78" s="135" t="s">
        <v>102</v>
      </c>
      <c r="F78" s="136">
        <v>113</v>
      </c>
      <c r="G78" s="136">
        <f t="shared" si="3"/>
        <v>565000</v>
      </c>
    </row>
    <row r="79" spans="1:7" ht="13.5" customHeight="1" x14ac:dyDescent="0.25">
      <c r="A79" s="5"/>
      <c r="B79" s="131" t="s">
        <v>38</v>
      </c>
      <c r="C79" s="132"/>
      <c r="D79" s="132"/>
      <c r="E79" s="132"/>
      <c r="F79" s="132"/>
      <c r="G79" s="137">
        <f>G73+G74+G75+G76+G77+G78</f>
        <v>1367550</v>
      </c>
    </row>
    <row r="80" spans="1:7" ht="12" customHeight="1" x14ac:dyDescent="0.25">
      <c r="A80" s="2"/>
      <c r="B80" s="74"/>
      <c r="C80" s="74"/>
      <c r="D80" s="74"/>
      <c r="E80" s="74"/>
      <c r="F80" s="75"/>
      <c r="G80" s="75"/>
    </row>
    <row r="81" spans="1:7" ht="12" customHeight="1" x14ac:dyDescent="0.25">
      <c r="A81" s="71"/>
      <c r="B81" s="76" t="s">
        <v>39</v>
      </c>
      <c r="C81" s="77"/>
      <c r="D81" s="77"/>
      <c r="E81" s="77"/>
      <c r="F81" s="77"/>
      <c r="G81" s="78">
        <f>G34+G39+G50+G69+G79</f>
        <v>8955394</v>
      </c>
    </row>
    <row r="82" spans="1:7" ht="12" customHeight="1" x14ac:dyDescent="0.25">
      <c r="A82" s="71"/>
      <c r="B82" s="79" t="s">
        <v>40</v>
      </c>
      <c r="C82" s="62"/>
      <c r="D82" s="62"/>
      <c r="E82" s="62"/>
      <c r="F82" s="62"/>
      <c r="G82" s="80">
        <f>G81*0.05</f>
        <v>447769.7</v>
      </c>
    </row>
    <row r="83" spans="1:7" ht="12" customHeight="1" x14ac:dyDescent="0.25">
      <c r="A83" s="71"/>
      <c r="B83" s="81" t="s">
        <v>41</v>
      </c>
      <c r="C83" s="61"/>
      <c r="D83" s="61"/>
      <c r="E83" s="61"/>
      <c r="F83" s="61"/>
      <c r="G83" s="82">
        <f>G82+G81</f>
        <v>9403163.6999999993</v>
      </c>
    </row>
    <row r="84" spans="1:7" ht="12" customHeight="1" x14ac:dyDescent="0.25">
      <c r="A84" s="71"/>
      <c r="B84" s="79" t="s">
        <v>42</v>
      </c>
      <c r="C84" s="62"/>
      <c r="D84" s="62"/>
      <c r="E84" s="62"/>
      <c r="F84" s="62"/>
      <c r="G84" s="80">
        <f>G12</f>
        <v>14400000</v>
      </c>
    </row>
    <row r="85" spans="1:7" ht="12" customHeight="1" x14ac:dyDescent="0.25">
      <c r="A85" s="71"/>
      <c r="B85" s="83" t="s">
        <v>43</v>
      </c>
      <c r="C85" s="84"/>
      <c r="D85" s="84"/>
      <c r="E85" s="84"/>
      <c r="F85" s="84"/>
      <c r="G85" s="85">
        <f>G84-G83</f>
        <v>4996836.3000000007</v>
      </c>
    </row>
    <row r="86" spans="1:7" ht="12" customHeight="1" x14ac:dyDescent="0.25">
      <c r="A86" s="71"/>
      <c r="B86" s="72" t="s">
        <v>44</v>
      </c>
      <c r="C86" s="73"/>
      <c r="D86" s="73"/>
      <c r="E86" s="73"/>
      <c r="F86" s="73"/>
      <c r="G86" s="68"/>
    </row>
    <row r="87" spans="1:7" ht="12.75" customHeight="1" thickBot="1" x14ac:dyDescent="0.3">
      <c r="A87" s="71"/>
      <c r="B87" s="86"/>
      <c r="C87" s="73"/>
      <c r="D87" s="73"/>
      <c r="E87" s="73"/>
      <c r="F87" s="73"/>
      <c r="G87" s="68"/>
    </row>
    <row r="88" spans="1:7" ht="12" customHeight="1" x14ac:dyDescent="0.25">
      <c r="A88" s="71"/>
      <c r="B88" s="95" t="s">
        <v>45</v>
      </c>
      <c r="C88" s="96"/>
      <c r="D88" s="96"/>
      <c r="E88" s="96"/>
      <c r="F88" s="97"/>
      <c r="G88" s="68"/>
    </row>
    <row r="89" spans="1:7" ht="12" customHeight="1" x14ac:dyDescent="0.25">
      <c r="A89" s="71"/>
      <c r="B89" s="98" t="s">
        <v>46</v>
      </c>
      <c r="C89" s="70"/>
      <c r="D89" s="70"/>
      <c r="E89" s="70"/>
      <c r="F89" s="99"/>
      <c r="G89" s="68"/>
    </row>
    <row r="90" spans="1:7" ht="12" customHeight="1" x14ac:dyDescent="0.25">
      <c r="A90" s="71"/>
      <c r="B90" s="98" t="s">
        <v>47</v>
      </c>
      <c r="C90" s="70"/>
      <c r="D90" s="70"/>
      <c r="E90" s="70"/>
      <c r="F90" s="99"/>
      <c r="G90" s="68"/>
    </row>
    <row r="91" spans="1:7" ht="12" customHeight="1" x14ac:dyDescent="0.25">
      <c r="A91" s="71"/>
      <c r="B91" s="98" t="s">
        <v>48</v>
      </c>
      <c r="C91" s="70"/>
      <c r="D91" s="70"/>
      <c r="E91" s="70"/>
      <c r="F91" s="99"/>
      <c r="G91" s="68"/>
    </row>
    <row r="92" spans="1:7" ht="12" customHeight="1" x14ac:dyDescent="0.25">
      <c r="A92" s="71"/>
      <c r="B92" s="98" t="s">
        <v>49</v>
      </c>
      <c r="C92" s="70"/>
      <c r="D92" s="70"/>
      <c r="E92" s="70"/>
      <c r="F92" s="99"/>
      <c r="G92" s="68"/>
    </row>
    <row r="93" spans="1:7" ht="12" customHeight="1" x14ac:dyDescent="0.25">
      <c r="A93" s="71"/>
      <c r="B93" s="98" t="s">
        <v>50</v>
      </c>
      <c r="C93" s="70"/>
      <c r="D93" s="70"/>
      <c r="E93" s="70"/>
      <c r="F93" s="99"/>
      <c r="G93" s="68"/>
    </row>
    <row r="94" spans="1:7" ht="12.75" customHeight="1" thickBot="1" x14ac:dyDescent="0.3">
      <c r="A94" s="71"/>
      <c r="B94" s="100" t="s">
        <v>51</v>
      </c>
      <c r="C94" s="101"/>
      <c r="D94" s="101"/>
      <c r="E94" s="101"/>
      <c r="F94" s="102"/>
      <c r="G94" s="68"/>
    </row>
    <row r="95" spans="1:7" ht="12.75" customHeight="1" thickBot="1" x14ac:dyDescent="0.3">
      <c r="A95" s="71"/>
      <c r="B95" s="93"/>
      <c r="C95" s="70"/>
      <c r="D95" s="70"/>
      <c r="E95" s="70"/>
      <c r="F95" s="70"/>
      <c r="G95" s="68"/>
    </row>
    <row r="96" spans="1:7" ht="15" customHeight="1" thickBot="1" x14ac:dyDescent="0.3">
      <c r="A96" s="71"/>
      <c r="B96" s="162" t="s">
        <v>52</v>
      </c>
      <c r="C96" s="163"/>
      <c r="D96" s="164"/>
      <c r="E96" s="63"/>
      <c r="F96" s="63"/>
      <c r="G96" s="68"/>
    </row>
    <row r="97" spans="1:7" ht="12" customHeight="1" thickBot="1" x14ac:dyDescent="0.3">
      <c r="A97" s="71"/>
      <c r="B97" s="141" t="s">
        <v>37</v>
      </c>
      <c r="C97" s="142" t="s">
        <v>53</v>
      </c>
      <c r="D97" s="143" t="s">
        <v>54</v>
      </c>
      <c r="E97" s="63"/>
      <c r="F97" s="63"/>
      <c r="G97" s="68"/>
    </row>
    <row r="98" spans="1:7" ht="12" customHeight="1" x14ac:dyDescent="0.25">
      <c r="A98" s="71"/>
      <c r="B98" s="138" t="s">
        <v>55</v>
      </c>
      <c r="C98" s="139">
        <f>G34</f>
        <v>2024600</v>
      </c>
      <c r="D98" s="140">
        <f>(C98/C104)</f>
        <v>0.21531051299255805</v>
      </c>
      <c r="E98" s="63"/>
      <c r="F98" s="63"/>
      <c r="G98" s="68"/>
    </row>
    <row r="99" spans="1:7" ht="12" customHeight="1" x14ac:dyDescent="0.25">
      <c r="A99" s="71"/>
      <c r="B99" s="88" t="s">
        <v>56</v>
      </c>
      <c r="C99" s="65">
        <v>0</v>
      </c>
      <c r="D99" s="89">
        <v>0</v>
      </c>
      <c r="E99" s="63"/>
      <c r="F99" s="63"/>
      <c r="G99" s="68"/>
    </row>
    <row r="100" spans="1:7" ht="12" customHeight="1" x14ac:dyDescent="0.25">
      <c r="A100" s="71"/>
      <c r="B100" s="88" t="s">
        <v>57</v>
      </c>
      <c r="C100" s="64">
        <f>G50</f>
        <v>662200</v>
      </c>
      <c r="D100" s="89">
        <f>(C100/C104)</f>
        <v>7.0423106640161978E-2</v>
      </c>
      <c r="E100" s="63"/>
      <c r="F100" s="63"/>
      <c r="G100" s="68"/>
    </row>
    <row r="101" spans="1:7" ht="12" customHeight="1" x14ac:dyDescent="0.25">
      <c r="A101" s="71"/>
      <c r="B101" s="88" t="s">
        <v>30</v>
      </c>
      <c r="C101" s="64">
        <f>G69</f>
        <v>4901044</v>
      </c>
      <c r="D101" s="89">
        <f>(C101/C104)</f>
        <v>0.52121223838738451</v>
      </c>
      <c r="E101" s="63"/>
      <c r="F101" s="63"/>
      <c r="G101" s="68"/>
    </row>
    <row r="102" spans="1:7" ht="12" customHeight="1" x14ac:dyDescent="0.25">
      <c r="A102" s="71"/>
      <c r="B102" s="88" t="s">
        <v>58</v>
      </c>
      <c r="C102" s="66">
        <f>G79</f>
        <v>1367550</v>
      </c>
      <c r="D102" s="89">
        <f>(C102/C104)</f>
        <v>0.14543509436084795</v>
      </c>
      <c r="E102" s="67"/>
      <c r="F102" s="67"/>
      <c r="G102" s="68"/>
    </row>
    <row r="103" spans="1:7" ht="12" customHeight="1" x14ac:dyDescent="0.25">
      <c r="A103" s="71"/>
      <c r="B103" s="88" t="s">
        <v>59</v>
      </c>
      <c r="C103" s="66">
        <f>G82</f>
        <v>447769.7</v>
      </c>
      <c r="D103" s="89">
        <f>(C103/C104)</f>
        <v>4.7619047619047623E-2</v>
      </c>
      <c r="E103" s="67"/>
      <c r="F103" s="67"/>
      <c r="G103" s="68"/>
    </row>
    <row r="104" spans="1:7" ht="12.75" customHeight="1" thickBot="1" x14ac:dyDescent="0.3">
      <c r="A104" s="71"/>
      <c r="B104" s="90" t="s">
        <v>60</v>
      </c>
      <c r="C104" s="91">
        <f>SUM(C98:C103)</f>
        <v>9403163.6999999993</v>
      </c>
      <c r="D104" s="92">
        <f>SUM(D98:D103)</f>
        <v>1.0000000000000002</v>
      </c>
      <c r="E104" s="67"/>
      <c r="F104" s="67"/>
      <c r="G104" s="68"/>
    </row>
    <row r="105" spans="1:7" ht="12" customHeight="1" x14ac:dyDescent="0.25">
      <c r="A105" s="71"/>
      <c r="B105" s="86"/>
      <c r="C105" s="73"/>
      <c r="D105" s="73"/>
      <c r="E105" s="73"/>
      <c r="F105" s="73"/>
      <c r="G105" s="68"/>
    </row>
    <row r="106" spans="1:7" ht="12.75" customHeight="1" thickBot="1" x14ac:dyDescent="0.3">
      <c r="A106" s="71"/>
      <c r="B106" s="87"/>
      <c r="C106" s="73"/>
      <c r="D106" s="73"/>
      <c r="E106" s="73"/>
      <c r="F106" s="73"/>
      <c r="G106" s="68"/>
    </row>
    <row r="107" spans="1:7" ht="12" customHeight="1" thickBot="1" x14ac:dyDescent="0.3">
      <c r="A107" s="71"/>
      <c r="B107" s="149" t="s">
        <v>130</v>
      </c>
      <c r="C107" s="150"/>
      <c r="D107" s="150"/>
      <c r="E107" s="151"/>
      <c r="F107" s="67"/>
      <c r="G107" s="68"/>
    </row>
    <row r="108" spans="1:7" ht="12" customHeight="1" x14ac:dyDescent="0.25">
      <c r="A108" s="71"/>
      <c r="B108" s="104" t="s">
        <v>131</v>
      </c>
      <c r="C108" s="144">
        <v>7000</v>
      </c>
      <c r="D108" s="144">
        <f>G9</f>
        <v>9000</v>
      </c>
      <c r="E108" s="145">
        <v>11000</v>
      </c>
      <c r="F108" s="103"/>
      <c r="G108" s="69"/>
    </row>
    <row r="109" spans="1:7" ht="12.75" customHeight="1" thickBot="1" x14ac:dyDescent="0.3">
      <c r="A109" s="71"/>
      <c r="B109" s="90" t="s">
        <v>132</v>
      </c>
      <c r="C109" s="91">
        <f>(G83/C108)</f>
        <v>1343.3090999999999</v>
      </c>
      <c r="D109" s="91">
        <f>(G83/D108)</f>
        <v>1044.7959666666666</v>
      </c>
      <c r="E109" s="105">
        <f>(G83/E108)</f>
        <v>854.83306363636359</v>
      </c>
      <c r="F109" s="103"/>
      <c r="G109" s="69"/>
    </row>
    <row r="110" spans="1:7" ht="15.6" customHeight="1" x14ac:dyDescent="0.25">
      <c r="A110" s="71"/>
      <c r="B110" s="94" t="s">
        <v>61</v>
      </c>
      <c r="C110" s="70"/>
      <c r="D110" s="70"/>
      <c r="E110" s="70"/>
      <c r="F110" s="70"/>
      <c r="G110" s="70"/>
    </row>
  </sheetData>
  <mergeCells count="9">
    <mergeCell ref="B107:E107"/>
    <mergeCell ref="E13:F13"/>
    <mergeCell ref="E11:F11"/>
    <mergeCell ref="E10:F10"/>
    <mergeCell ref="E9:F9"/>
    <mergeCell ref="E14:F14"/>
    <mergeCell ref="E15:F15"/>
    <mergeCell ref="B17:G17"/>
    <mergeCell ref="B96:D96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2021-03-17T21:39:04Z</dcterms:modified>
</cp:coreProperties>
</file>