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ICHAS TECNICAS ARAUCANIA 2022-21\Agencia de Area de Angol\"/>
    </mc:Choice>
  </mc:AlternateContent>
  <bookViews>
    <workbookView xWindow="0" yWindow="0" windowWidth="20490" windowHeight="7155"/>
  </bookViews>
  <sheets>
    <sheet name="Tomate aire libr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54" i="1" l="1"/>
  <c r="G53" i="1"/>
  <c r="G62" i="1"/>
  <c r="G63" i="1" s="1"/>
  <c r="C86" i="1" s="1"/>
  <c r="G57" i="1"/>
  <c r="G56" i="1"/>
  <c r="G55" i="1"/>
  <c r="G51" i="1"/>
  <c r="G50" i="1"/>
  <c r="G48" i="1"/>
  <c r="G47" i="1"/>
  <c r="G46" i="1"/>
  <c r="G44" i="1"/>
  <c r="G39" i="1"/>
  <c r="G38" i="1"/>
  <c r="G37" i="1"/>
  <c r="G32" i="1"/>
  <c r="G31" i="1"/>
  <c r="G26" i="1"/>
  <c r="G25" i="1"/>
  <c r="G24" i="1"/>
  <c r="G23" i="1"/>
  <c r="G22" i="1"/>
  <c r="G21" i="1"/>
  <c r="G68" i="1"/>
  <c r="G40" i="1" l="1"/>
  <c r="C84" i="1" s="1"/>
  <c r="G58" i="1"/>
  <c r="C85" i="1" s="1"/>
  <c r="G27" i="1"/>
  <c r="G33" i="1"/>
  <c r="C83" i="1" s="1"/>
  <c r="G65" i="1" l="1"/>
  <c r="G66" i="1" s="1"/>
  <c r="C82" i="1"/>
  <c r="G67" i="1" l="1"/>
  <c r="C87" i="1"/>
  <c r="D93" i="1" l="1"/>
  <c r="G69" i="1"/>
  <c r="E93" i="1"/>
  <c r="C93" i="1"/>
  <c r="C88" i="1"/>
  <c r="D83" i="1" s="1"/>
  <c r="D85" i="1" l="1"/>
  <c r="D86" i="1"/>
  <c r="D84" i="1"/>
  <c r="D82" i="1"/>
  <c r="D87" i="1"/>
  <c r="D88" i="1" l="1"/>
</calcChain>
</file>

<file path=xl/sharedStrings.xml><?xml version="1.0" encoding="utf-8"?>
<sst xmlns="http://schemas.openxmlformats.org/spreadsheetml/2006/main" count="163" uniqueCount="118">
  <si>
    <t>RUBRO O CULTIVO</t>
  </si>
  <si>
    <t>Tomate al aire libre</t>
  </si>
  <si>
    <t>RENDIMIENTO (Kg/Há.)</t>
  </si>
  <si>
    <t>VARIEDAD</t>
  </si>
  <si>
    <t>Toqui, Gladiador, Lautaro, Colono y BT3</t>
  </si>
  <si>
    <t>FECHA ESTIMADA  PRECIO VENTA</t>
  </si>
  <si>
    <t>Enero -Abril</t>
  </si>
  <si>
    <t>NIVEL TECNOLÓGICO</t>
  </si>
  <si>
    <t>Medio</t>
  </si>
  <si>
    <t>PRECIO ESPERADO ($/Kg)</t>
  </si>
  <si>
    <t>REGIÓN</t>
  </si>
  <si>
    <t>Araucania</t>
  </si>
  <si>
    <t>INGRESO ESPERADO, con IVA ($)</t>
  </si>
  <si>
    <t>AGENCIA DE ÁREA</t>
  </si>
  <si>
    <t>Angol</t>
  </si>
  <si>
    <t>DESTINO PRODUCCION</t>
  </si>
  <si>
    <t>Consumo regional y zona sur</t>
  </si>
  <si>
    <t>COMUNA/LOCALIDAD</t>
  </si>
  <si>
    <t>Angol y Renaico/ sectores del valle regado</t>
  </si>
  <si>
    <t>FECHA DE COSECHA</t>
  </si>
  <si>
    <t>Enero - Abril</t>
  </si>
  <si>
    <t>FECHA PRECIO INSUMOS</t>
  </si>
  <si>
    <t>CONTINGENCIA</t>
  </si>
  <si>
    <t>Temporales y  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</si>
  <si>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</si>
  <si>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</si>
  <si>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</si>
  <si>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</si>
  <si>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</si>
  <si>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</si>
  <si>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</si>
  <si>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</si>
  <si>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agroquímicos (5)</t>
  </si>
  <si>
    <t>JH</t>
  </si>
  <si>
    <t>Octubre a Marzo</t>
  </si>
  <si>
    <t xml:space="preserve">Plantación </t>
  </si>
  <si>
    <t>Octubre</t>
  </si>
  <si>
    <t>Conducción de plantas</t>
  </si>
  <si>
    <t>Noviembre-Diciembre</t>
  </si>
  <si>
    <t>Control de malezas</t>
  </si>
  <si>
    <t>Riego</t>
  </si>
  <si>
    <t>Noviembre-Febrero</t>
  </si>
  <si>
    <t>Cosecha y selección</t>
  </si>
  <si>
    <t>Enero-Febrero-Marzo</t>
  </si>
  <si>
    <t>Subtotal Jornadas Hombre</t>
  </si>
  <si>
    <t>JORNADAS ANIMAL</t>
  </si>
  <si>
    <t>Surcadura</t>
  </si>
  <si>
    <t>JA</t>
  </si>
  <si>
    <t>Aporca</t>
  </si>
  <si>
    <t>Diciembre</t>
  </si>
  <si>
    <t>Subtotal Jornadas Animal</t>
  </si>
  <si>
    <t>MAQUINARIA</t>
  </si>
  <si>
    <t>Aradura (disco, cincel)</t>
  </si>
  <si>
    <t>JM</t>
  </si>
  <si>
    <t>Agosto</t>
  </si>
  <si>
    <t>Rastrajes (offset)</t>
  </si>
  <si>
    <t>Agosto-Septiembre</t>
  </si>
  <si>
    <t>Vibrocultivador</t>
  </si>
  <si>
    <t>Subtotal Costo Maquinaria</t>
  </si>
  <si>
    <t>INSUMOS</t>
  </si>
  <si>
    <t>Insumos</t>
  </si>
  <si>
    <t>Unidad (Kg/l/u)</t>
  </si>
  <si>
    <t>Cantidad (Kg/l/u)</t>
  </si>
  <si>
    <t>PLANTINES</t>
  </si>
  <si>
    <t>Plantines</t>
  </si>
  <si>
    <t>Septiembre</t>
  </si>
  <si>
    <t>FUNGICIDAS</t>
  </si>
  <si>
    <t>Phyton</t>
  </si>
  <si>
    <t>Lt</t>
  </si>
  <si>
    <t>Diciembre-Enero</t>
  </si>
  <si>
    <t>Metalaxil Mz</t>
  </si>
  <si>
    <t>Kg</t>
  </si>
  <si>
    <t>Noviembre</t>
  </si>
  <si>
    <t>Luna Experience</t>
  </si>
  <si>
    <t xml:space="preserve">         Diciembre- Febrero</t>
  </si>
  <si>
    <t>INSETICIDAS</t>
  </si>
  <si>
    <t>Proclaim Forte</t>
  </si>
  <si>
    <t>Enero- Marzo</t>
  </si>
  <si>
    <t>Succes</t>
  </si>
  <si>
    <t>FERTILIZANTES</t>
  </si>
  <si>
    <t>Fitomare</t>
  </si>
  <si>
    <t>Octubre- Diciembre</t>
  </si>
  <si>
    <t>Frutaliv</t>
  </si>
  <si>
    <t>Fertilizante NPK (11-33-11)</t>
  </si>
  <si>
    <t xml:space="preserve">Kg </t>
  </si>
  <si>
    <t>Salitre potasio (2 a 3 aplic.)</t>
  </si>
  <si>
    <t>Nitrato potasio (2 a 3 aplic.)</t>
  </si>
  <si>
    <t>Subtotal Insumos</t>
  </si>
  <si>
    <t>OTROS</t>
  </si>
  <si>
    <t>Item</t>
  </si>
  <si>
    <t>Reposición de alambre, postes faltantes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</si>
  <si>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</si>
  <si>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</si>
  <si>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</si>
  <si>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</si>
  <si>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</si>
  <si>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</si>
  <si>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</si>
  <si>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</si>
  <si>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</si>
  <si>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</si>
  <si>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</si>
  <si>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</si>
  <si>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</si>
  <si>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</si>
  <si>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</si>
  <si>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</si>
  <si>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</si>
  <si>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</si>
  <si>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</si>
  <si>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</si>
  <si>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</si>
  <si>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</si>
  <si>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</si>
  <si>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($/kilo)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</si>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</sst>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10"/>
      <name val="Arial"/>
      <family val="2"/>
    </font>
    <font>
      <sz val="11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thin">
        <color indexed="8"/>
      </top>
      <bottom style="medium">
        <color rgb="FF000000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164" fontId="14" fillId="0" borderId="0" applyFont="0" applyFill="0" applyBorder="0" applyAlignment="0" applyProtection="0"/>
    <xf numFmtId="0" fontId="15" fillId="0" borderId="18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10" fillId="6" borderId="18" xfId="0" applyFont="1" applyFill="1" applyBorder="1" applyAlignment="1"/>
    <xf numFmtId="49" fontId="8" fillId="7" borderId="19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167" fontId="8" fillId="2" borderId="5" xfId="0" applyNumberFormat="1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166" fontId="1" fillId="2" borderId="18" xfId="0" applyNumberFormat="1" applyFont="1" applyFill="1" applyBorder="1" applyAlignment="1">
      <alignment vertical="center"/>
    </xf>
    <xf numFmtId="166" fontId="12" fillId="2" borderId="18" xfId="0" applyNumberFormat="1" applyFont="1" applyFill="1" applyBorder="1" applyAlignment="1">
      <alignment vertical="center"/>
    </xf>
    <xf numFmtId="0" fontId="10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49" fontId="8" fillId="7" borderId="29" xfId="0" applyNumberFormat="1" applyFont="1" applyFill="1" applyBorder="1" applyAlignment="1">
      <alignment vertical="center"/>
    </xf>
    <xf numFmtId="49" fontId="10" fillId="7" borderId="30" xfId="0" applyNumberFormat="1" applyFont="1" applyFill="1" applyBorder="1" applyAlignment="1"/>
    <xf numFmtId="49" fontId="8" fillId="2" borderId="31" xfId="0" applyNumberFormat="1" applyFont="1" applyFill="1" applyBorder="1" applyAlignment="1">
      <alignment vertical="center"/>
    </xf>
    <xf numFmtId="9" fontId="10" fillId="2" borderId="32" xfId="0" applyNumberFormat="1" applyFont="1" applyFill="1" applyBorder="1" applyAlignment="1"/>
    <xf numFmtId="49" fontId="8" fillId="7" borderId="33" xfId="0" applyNumberFormat="1" applyFont="1" applyFill="1" applyBorder="1" applyAlignment="1">
      <alignment vertical="center"/>
    </xf>
    <xf numFmtId="167" fontId="8" fillId="7" borderId="34" xfId="0" applyNumberFormat="1" applyFont="1" applyFill="1" applyBorder="1" applyAlignment="1">
      <alignment vertical="center"/>
    </xf>
    <xf numFmtId="9" fontId="8" fillId="7" borderId="35" xfId="0" applyNumberFormat="1" applyFont="1" applyFill="1" applyBorder="1" applyAlignment="1">
      <alignment vertical="center"/>
    </xf>
    <xf numFmtId="0" fontId="10" fillId="8" borderId="38" xfId="0" applyFont="1" applyFill="1" applyBorder="1" applyAlignment="1"/>
    <xf numFmtId="0" fontId="10" fillId="2" borderId="18" xfId="0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49" fontId="8" fillId="2" borderId="39" xfId="0" applyNumberFormat="1" applyFont="1" applyFill="1" applyBorder="1" applyAlignment="1">
      <alignment vertical="center"/>
    </xf>
    <xf numFmtId="0" fontId="10" fillId="2" borderId="40" xfId="0" applyFont="1" applyFill="1" applyBorder="1" applyAlignment="1"/>
    <xf numFmtId="0" fontId="10" fillId="2" borderId="41" xfId="0" applyFont="1" applyFill="1" applyBorder="1" applyAlignment="1"/>
    <xf numFmtId="49" fontId="10" fillId="2" borderId="42" xfId="0" applyNumberFormat="1" applyFont="1" applyFill="1" applyBorder="1" applyAlignment="1">
      <alignment vertical="center"/>
    </xf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0" fontId="10" fillId="2" borderId="46" xfId="0" applyFont="1" applyFill="1" applyBorder="1" applyAlignment="1"/>
    <xf numFmtId="0" fontId="8" fillId="6" borderId="18" xfId="0" applyFont="1" applyFill="1" applyBorder="1" applyAlignment="1">
      <alignment vertical="center"/>
    </xf>
    <xf numFmtId="0" fontId="5" fillId="8" borderId="17" xfId="0" applyFont="1" applyFill="1" applyBorder="1" applyAlignment="1">
      <alignment vertical="center"/>
    </xf>
    <xf numFmtId="49" fontId="13" fillId="8" borderId="18" xfId="0" applyNumberFormat="1" applyFont="1" applyFill="1" applyBorder="1" applyAlignment="1">
      <alignment vertical="center"/>
    </xf>
    <xf numFmtId="0" fontId="5" fillId="8" borderId="18" xfId="0" applyFont="1" applyFill="1" applyBorder="1" applyAlignment="1">
      <alignment vertical="center"/>
    </xf>
    <xf numFmtId="0" fontId="5" fillId="8" borderId="47" xfId="0" applyFont="1" applyFill="1" applyBorder="1" applyAlignment="1">
      <alignment vertical="center"/>
    </xf>
    <xf numFmtId="167" fontId="8" fillId="7" borderId="35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0" fontId="16" fillId="2" borderId="7" xfId="0" applyFont="1" applyFill="1" applyBorder="1" applyAlignment="1"/>
    <xf numFmtId="0" fontId="16" fillId="0" borderId="0" xfId="0" applyNumberFormat="1" applyFont="1" applyAlignment="1"/>
    <xf numFmtId="0" fontId="16" fillId="0" borderId="0" xfId="0" applyFont="1" applyAlignment="1"/>
    <xf numFmtId="0" fontId="17" fillId="0" borderId="50" xfId="0" applyFont="1" applyBorder="1" applyAlignment="1">
      <alignment horizontal="left" wrapText="1"/>
    </xf>
    <xf numFmtId="0" fontId="17" fillId="0" borderId="50" xfId="0" applyFont="1" applyBorder="1" applyAlignment="1">
      <alignment horizontal="left"/>
    </xf>
    <xf numFmtId="0" fontId="20" fillId="0" borderId="50" xfId="2" applyFont="1" applyBorder="1" applyAlignment="1">
      <alignment horizontal="left"/>
    </xf>
    <xf numFmtId="0" fontId="19" fillId="0" borderId="50" xfId="2" applyFont="1" applyBorder="1" applyAlignment="1">
      <alignment horizontal="left"/>
    </xf>
    <xf numFmtId="0" fontId="19" fillId="0" borderId="50" xfId="2" applyFont="1" applyFill="1" applyBorder="1" applyAlignment="1">
      <alignment horizontal="left"/>
    </xf>
    <xf numFmtId="0" fontId="20" fillId="0" borderId="50" xfId="2" applyFont="1" applyFill="1" applyBorder="1" applyAlignment="1">
      <alignment horizontal="left"/>
    </xf>
    <xf numFmtId="0" fontId="19" fillId="0" borderId="50" xfId="2" applyFont="1" applyBorder="1" applyAlignment="1">
      <alignment horizontal="left" wrapText="1"/>
    </xf>
    <xf numFmtId="3" fontId="8" fillId="7" borderId="48" xfId="0" applyNumberFormat="1" applyFont="1" applyFill="1" applyBorder="1" applyAlignment="1">
      <alignment vertical="center"/>
    </xf>
    <xf numFmtId="3" fontId="8" fillId="7" borderId="49" xfId="0" applyNumberFormat="1" applyFont="1" applyFill="1" applyBorder="1" applyAlignment="1">
      <alignment vertical="center"/>
    </xf>
    <xf numFmtId="49" fontId="8" fillId="7" borderId="51" xfId="0" applyNumberFormat="1" applyFont="1" applyFill="1" applyBorder="1" applyAlignment="1">
      <alignment vertical="center"/>
    </xf>
    <xf numFmtId="49" fontId="8" fillId="7" borderId="52" xfId="0" applyNumberFormat="1" applyFont="1" applyFill="1" applyBorder="1" applyAlignment="1">
      <alignment vertical="center"/>
    </xf>
    <xf numFmtId="3" fontId="8" fillId="7" borderId="53" xfId="0" applyNumberFormat="1" applyFont="1" applyFill="1" applyBorder="1" applyAlignment="1">
      <alignment vertical="center"/>
    </xf>
    <xf numFmtId="167" fontId="8" fillId="7" borderId="54" xfId="0" applyNumberFormat="1" applyFont="1" applyFill="1" applyBorder="1" applyAlignment="1">
      <alignment vertical="center"/>
    </xf>
    <xf numFmtId="49" fontId="13" fillId="8" borderId="36" xfId="0" applyNumberFormat="1" applyFont="1" applyFill="1" applyBorder="1" applyAlignment="1">
      <alignment vertical="center"/>
    </xf>
    <xf numFmtId="0" fontId="8" fillId="8" borderId="37" xfId="0" applyFont="1" applyFill="1" applyBorder="1" applyAlignment="1">
      <alignment vertical="center"/>
    </xf>
    <xf numFmtId="0" fontId="0" fillId="2" borderId="56" xfId="0" applyFont="1" applyFill="1" applyBorder="1" applyAlignment="1"/>
    <xf numFmtId="49" fontId="1" fillId="3" borderId="58" xfId="0" applyNumberFormat="1" applyFont="1" applyFill="1" applyBorder="1" applyAlignment="1">
      <alignment horizontal="left" vertical="center" wrapText="1"/>
    </xf>
    <xf numFmtId="0" fontId="17" fillId="0" borderId="58" xfId="0" applyFont="1" applyBorder="1" applyAlignment="1">
      <alignment horizontal="left" wrapText="1"/>
    </xf>
    <xf numFmtId="0" fontId="2" fillId="2" borderId="55" xfId="0" applyFont="1" applyFill="1" applyBorder="1" applyAlignment="1">
      <alignment horizontal="left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3" fontId="17" fillId="0" borderId="50" xfId="0" applyNumberFormat="1" applyFont="1" applyBorder="1" applyAlignment="1">
      <alignment horizontal="left"/>
    </xf>
    <xf numFmtId="49" fontId="2" fillId="2" borderId="58" xfId="0" applyNumberFormat="1" applyFont="1" applyFill="1" applyBorder="1" applyAlignment="1">
      <alignment horizontal="left" vertical="center" wrapText="1"/>
    </xf>
    <xf numFmtId="0" fontId="17" fillId="0" borderId="58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17" fontId="17" fillId="0" borderId="50" xfId="0" applyNumberFormat="1" applyFont="1" applyBorder="1" applyAlignment="1">
      <alignment horizontal="left"/>
    </xf>
    <xf numFmtId="0" fontId="17" fillId="0" borderId="58" xfId="0" applyFont="1" applyBorder="1" applyAlignment="1">
      <alignment horizontal="left"/>
    </xf>
    <xf numFmtId="3" fontId="17" fillId="9" borderId="50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7" fillId="9" borderId="58" xfId="0" applyFont="1" applyFill="1" applyBorder="1" applyAlignment="1">
      <alignment horizontal="left"/>
    </xf>
    <xf numFmtId="0" fontId="17" fillId="9" borderId="58" xfId="0" applyFont="1" applyFill="1" applyBorder="1" applyAlignment="1">
      <alignment horizontal="left" vertical="distributed" wrapText="1"/>
    </xf>
    <xf numFmtId="17" fontId="17" fillId="0" borderId="58" xfId="0" applyNumberFormat="1" applyFont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57" xfId="0" applyFont="1" applyFill="1" applyBorder="1" applyAlignment="1">
      <alignment horizontal="left" wrapText="1"/>
    </xf>
    <xf numFmtId="14" fontId="2" fillId="2" borderId="5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wrapText="1"/>
    </xf>
    <xf numFmtId="49" fontId="4" fillId="3" borderId="5" xfId="0" applyNumberFormat="1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/>
    </xf>
    <xf numFmtId="49" fontId="1" fillId="5" borderId="10" xfId="0" applyNumberFormat="1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" fillId="3" borderId="5" xfId="0" applyNumberFormat="1" applyFont="1" applyFill="1" applyBorder="1" applyAlignment="1">
      <alignment horizontal="left" vertical="center" wrapText="1"/>
    </xf>
    <xf numFmtId="3" fontId="18" fillId="0" borderId="50" xfId="1" applyNumberFormat="1" applyFont="1" applyBorder="1" applyAlignment="1">
      <alignment horizontal="left"/>
    </xf>
    <xf numFmtId="3" fontId="19" fillId="9" borderId="50" xfId="0" applyNumberFormat="1" applyFont="1" applyFill="1" applyBorder="1" applyAlignment="1">
      <alignment horizontal="left"/>
    </xf>
    <xf numFmtId="0" fontId="19" fillId="0" borderId="50" xfId="0" applyFont="1" applyBorder="1" applyAlignment="1">
      <alignment horizontal="left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3" fontId="3" fillId="3" borderId="5" xfId="0" applyNumberFormat="1" applyFont="1" applyFill="1" applyBorder="1" applyAlignment="1">
      <alignment horizontal="left" vertical="center"/>
    </xf>
    <xf numFmtId="3" fontId="2" fillId="2" borderId="9" xfId="0" applyNumberFormat="1" applyFont="1" applyFill="1" applyBorder="1" applyAlignment="1">
      <alignment horizontal="left"/>
    </xf>
    <xf numFmtId="49" fontId="1" fillId="5" borderId="12" xfId="0" applyNumberFormat="1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" fillId="3" borderId="12" xfId="0" applyNumberFormat="1" applyFont="1" applyFill="1" applyBorder="1" applyAlignment="1">
      <alignment horizontal="left" vertical="center"/>
    </xf>
    <xf numFmtId="49" fontId="1" fillId="3" borderId="12" xfId="0" applyNumberFormat="1" applyFont="1" applyFill="1" applyBorder="1" applyAlignment="1">
      <alignment horizontal="left" vertical="center" wrapText="1"/>
    </xf>
    <xf numFmtId="3" fontId="18" fillId="0" borderId="50" xfId="0" applyNumberFormat="1" applyFont="1" applyBorder="1" applyAlignment="1">
      <alignment horizontal="left"/>
    </xf>
    <xf numFmtId="49" fontId="3" fillId="3" borderId="12" xfId="0" applyNumberFormat="1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3" fontId="3" fillId="3" borderId="12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3" fontId="2" fillId="2" borderId="15" xfId="0" applyNumberFormat="1" applyFont="1" applyFill="1" applyBorder="1" applyAlignment="1">
      <alignment horizontal="left"/>
    </xf>
    <xf numFmtId="49" fontId="1" fillId="3" borderId="10" xfId="0" applyNumberFormat="1" applyFont="1" applyFill="1" applyBorder="1" applyAlignment="1">
      <alignment horizontal="left" vertical="center"/>
    </xf>
    <xf numFmtId="49" fontId="1" fillId="3" borderId="10" xfId="0" applyNumberFormat="1" applyFont="1" applyFill="1" applyBorder="1" applyAlignment="1">
      <alignment horizontal="left" vertical="center" wrapText="1"/>
    </xf>
    <xf numFmtId="0" fontId="19" fillId="0" borderId="50" xfId="0" applyFont="1" applyFill="1" applyBorder="1" applyAlignment="1">
      <alignment horizontal="left"/>
    </xf>
    <xf numFmtId="3" fontId="19" fillId="0" borderId="50" xfId="1" applyNumberFormat="1" applyFont="1" applyFill="1" applyBorder="1" applyAlignment="1">
      <alignment horizontal="left" vertical="center" wrapText="1"/>
    </xf>
    <xf numFmtId="3" fontId="19" fillId="0" borderId="50" xfId="1" applyNumberFormat="1" applyFont="1" applyFill="1" applyBorder="1" applyAlignment="1">
      <alignment horizontal="left"/>
    </xf>
    <xf numFmtId="3" fontId="19" fillId="0" borderId="50" xfId="2" applyNumberFormat="1" applyFont="1" applyBorder="1" applyAlignment="1">
      <alignment horizontal="left"/>
    </xf>
    <xf numFmtId="3" fontId="19" fillId="0" borderId="50" xfId="2" applyNumberFormat="1" applyFont="1" applyFill="1" applyBorder="1" applyAlignment="1">
      <alignment horizontal="left"/>
    </xf>
    <xf numFmtId="0" fontId="19" fillId="0" borderId="50" xfId="0" applyFont="1" applyBorder="1" applyAlignment="1">
      <alignment horizontal="left" wrapText="1"/>
    </xf>
    <xf numFmtId="165" fontId="19" fillId="0" borderId="50" xfId="0" applyNumberFormat="1" applyFont="1" applyBorder="1" applyAlignment="1">
      <alignment horizontal="left"/>
    </xf>
    <xf numFmtId="3" fontId="19" fillId="9" borderId="50" xfId="0" applyNumberFormat="1" applyFont="1" applyFill="1" applyBorder="1" applyAlignment="1">
      <alignment horizontal="left" indent="1"/>
    </xf>
    <xf numFmtId="49" fontId="3" fillId="3" borderId="16" xfId="0" applyNumberFormat="1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3" fontId="3" fillId="3" borderId="16" xfId="0" applyNumberFormat="1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/>
    </xf>
    <xf numFmtId="3" fontId="2" fillId="2" borderId="21" xfId="0" applyNumberFormat="1" applyFont="1" applyFill="1" applyBorder="1" applyAlignment="1">
      <alignment horizontal="left"/>
    </xf>
    <xf numFmtId="49" fontId="1" fillId="5" borderId="22" xfId="0" applyNumberFormat="1" applyFont="1" applyFill="1" applyBorder="1" applyAlignment="1">
      <alignment horizontal="left" vertical="center"/>
    </xf>
    <xf numFmtId="0" fontId="1" fillId="5" borderId="23" xfId="0" applyFont="1" applyFill="1" applyBorder="1" applyAlignment="1">
      <alignment horizontal="left" vertical="center"/>
    </xf>
    <xf numFmtId="166" fontId="1" fillId="5" borderId="24" xfId="0" applyNumberFormat="1" applyFont="1" applyFill="1" applyBorder="1" applyAlignment="1">
      <alignment horizontal="left" vertical="center"/>
    </xf>
    <xf numFmtId="49" fontId="1" fillId="3" borderId="25" xfId="0" applyNumberFormat="1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166" fontId="1" fillId="3" borderId="26" xfId="0" applyNumberFormat="1" applyFont="1" applyFill="1" applyBorder="1" applyAlignment="1">
      <alignment horizontal="left" vertical="center"/>
    </xf>
    <xf numFmtId="49" fontId="1" fillId="5" borderId="25" xfId="0" applyNumberFormat="1" applyFont="1" applyFill="1" applyBorder="1" applyAlignment="1">
      <alignment horizontal="left" vertical="center"/>
    </xf>
    <xf numFmtId="0" fontId="1" fillId="5" borderId="12" xfId="0" applyFont="1" applyFill="1" applyBorder="1" applyAlignment="1">
      <alignment horizontal="left" vertical="center"/>
    </xf>
    <xf numFmtId="166" fontId="1" fillId="5" borderId="26" xfId="0" applyNumberFormat="1" applyFont="1" applyFill="1" applyBorder="1" applyAlignment="1">
      <alignment horizontal="left" vertical="center"/>
    </xf>
    <xf numFmtId="49" fontId="1" fillId="5" borderId="27" xfId="0" applyNumberFormat="1" applyFont="1" applyFill="1" applyBorder="1" applyAlignment="1">
      <alignment horizontal="left" vertical="center"/>
    </xf>
    <xf numFmtId="0" fontId="1" fillId="5" borderId="28" xfId="0" applyFont="1" applyFill="1" applyBorder="1" applyAlignment="1">
      <alignment horizontal="left" vertical="center"/>
    </xf>
    <xf numFmtId="166" fontId="1" fillId="5" borderId="28" xfId="0" applyNumberFormat="1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152400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topLeftCell="A59" workbookViewId="0">
      <selection activeCell="G11" sqref="G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3.140625" style="1" customWidth="1"/>
    <col min="3" max="3" width="19.42578125" style="1" customWidth="1"/>
    <col min="4" max="4" width="9.42578125" style="1" customWidth="1"/>
    <col min="5" max="5" width="19.42578125" style="1" customWidth="1"/>
    <col min="6" max="6" width="11" style="1" customWidth="1"/>
    <col min="7" max="7" width="18.71093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64"/>
      <c r="C8" s="64"/>
      <c r="D8" s="2"/>
      <c r="E8" s="3"/>
      <c r="F8" s="3"/>
      <c r="G8" s="3"/>
    </row>
    <row r="9" spans="1:7" ht="12" customHeight="1" x14ac:dyDescent="0.25">
      <c r="A9" s="16"/>
      <c r="B9" s="65" t="s">
        <v>0</v>
      </c>
      <c r="C9" s="66" t="s">
        <v>1</v>
      </c>
      <c r="D9" s="67"/>
      <c r="E9" s="68" t="s">
        <v>2</v>
      </c>
      <c r="F9" s="69"/>
      <c r="G9" s="70">
        <v>90000</v>
      </c>
    </row>
    <row r="10" spans="1:7" ht="38.25" customHeight="1" x14ac:dyDescent="0.25">
      <c r="A10" s="16"/>
      <c r="B10" s="71" t="s">
        <v>3</v>
      </c>
      <c r="C10" s="72" t="s">
        <v>4</v>
      </c>
      <c r="D10" s="67"/>
      <c r="E10" s="73" t="s">
        <v>5</v>
      </c>
      <c r="F10" s="74"/>
      <c r="G10" s="75" t="s">
        <v>6</v>
      </c>
    </row>
    <row r="11" spans="1:7" ht="18" customHeight="1" x14ac:dyDescent="0.25">
      <c r="A11" s="16"/>
      <c r="B11" s="71" t="s">
        <v>7</v>
      </c>
      <c r="C11" s="76" t="s">
        <v>8</v>
      </c>
      <c r="D11" s="67"/>
      <c r="E11" s="73" t="s">
        <v>9</v>
      </c>
      <c r="F11" s="74"/>
      <c r="G11" s="77">
        <v>175</v>
      </c>
    </row>
    <row r="12" spans="1:7" ht="11.25" customHeight="1" x14ac:dyDescent="0.25">
      <c r="A12" s="16"/>
      <c r="B12" s="71" t="s">
        <v>10</v>
      </c>
      <c r="C12" s="76" t="s">
        <v>11</v>
      </c>
      <c r="D12" s="67"/>
      <c r="E12" s="78" t="s">
        <v>12</v>
      </c>
      <c r="F12" s="79"/>
      <c r="G12" s="77">
        <f>G9*G11</f>
        <v>15750000</v>
      </c>
    </row>
    <row r="13" spans="1:7" ht="21.75" customHeight="1" x14ac:dyDescent="0.25">
      <c r="A13" s="16"/>
      <c r="B13" s="71" t="s">
        <v>13</v>
      </c>
      <c r="C13" s="80" t="s">
        <v>14</v>
      </c>
      <c r="D13" s="67"/>
      <c r="E13" s="73" t="s">
        <v>15</v>
      </c>
      <c r="F13" s="74"/>
      <c r="G13" s="49" t="s">
        <v>16</v>
      </c>
    </row>
    <row r="14" spans="1:7" ht="32.25" customHeight="1" x14ac:dyDescent="0.25">
      <c r="A14" s="16"/>
      <c r="B14" s="71" t="s">
        <v>17</v>
      </c>
      <c r="C14" s="81" t="s">
        <v>18</v>
      </c>
      <c r="D14" s="67"/>
      <c r="E14" s="73" t="s">
        <v>19</v>
      </c>
      <c r="F14" s="74"/>
      <c r="G14" s="75" t="s">
        <v>20</v>
      </c>
    </row>
    <row r="15" spans="1:7" ht="25.5" customHeight="1" x14ac:dyDescent="0.25">
      <c r="A15" s="16"/>
      <c r="B15" s="71" t="s">
        <v>21</v>
      </c>
      <c r="C15" s="82">
        <v>44197</v>
      </c>
      <c r="D15" s="67"/>
      <c r="E15" s="83" t="s">
        <v>22</v>
      </c>
      <c r="F15" s="84"/>
      <c r="G15" s="50" t="s">
        <v>23</v>
      </c>
    </row>
    <row r="16" spans="1:7" ht="12" customHeight="1" x14ac:dyDescent="0.25">
      <c r="A16" s="2"/>
      <c r="B16" s="85"/>
      <c r="C16" s="86"/>
      <c r="D16" s="87"/>
      <c r="E16" s="88"/>
      <c r="F16" s="88"/>
      <c r="G16" s="89"/>
    </row>
    <row r="17" spans="1:7" ht="12" customHeight="1" x14ac:dyDescent="0.25">
      <c r="A17" s="5"/>
      <c r="B17" s="90" t="s">
        <v>24</v>
      </c>
      <c r="C17" s="91"/>
      <c r="D17" s="91"/>
      <c r="E17" s="91"/>
      <c r="F17" s="91"/>
      <c r="G17" s="91"/>
    </row>
    <row r="18" spans="1:7" ht="12" customHeight="1" x14ac:dyDescent="0.25">
      <c r="A18" s="2"/>
      <c r="B18" s="92"/>
      <c r="C18" s="6"/>
      <c r="D18" s="6"/>
      <c r="E18" s="6"/>
      <c r="F18" s="6"/>
      <c r="G18" s="6"/>
    </row>
    <row r="19" spans="1:7" ht="12" customHeight="1" x14ac:dyDescent="0.25">
      <c r="A19" s="4"/>
      <c r="B19" s="93" t="s">
        <v>25</v>
      </c>
      <c r="C19" s="94"/>
      <c r="D19" s="95"/>
      <c r="E19" s="95"/>
      <c r="F19" s="95"/>
      <c r="G19" s="95"/>
    </row>
    <row r="20" spans="1:7" ht="24" customHeight="1" x14ac:dyDescent="0.25">
      <c r="A20" s="5"/>
      <c r="B20" s="96" t="s">
        <v>26</v>
      </c>
      <c r="C20" s="96" t="s">
        <v>27</v>
      </c>
      <c r="D20" s="96" t="s">
        <v>28</v>
      </c>
      <c r="E20" s="96" t="s">
        <v>29</v>
      </c>
      <c r="F20" s="96" t="s">
        <v>30</v>
      </c>
      <c r="G20" s="96" t="s">
        <v>31</v>
      </c>
    </row>
    <row r="21" spans="1:7" ht="24.75" customHeight="1" x14ac:dyDescent="0.25">
      <c r="A21" s="5"/>
      <c r="B21" s="49" t="s">
        <v>32</v>
      </c>
      <c r="C21" s="50" t="s">
        <v>33</v>
      </c>
      <c r="D21" s="50">
        <v>14</v>
      </c>
      <c r="E21" s="49" t="s">
        <v>34</v>
      </c>
      <c r="F21" s="97">
        <v>15000</v>
      </c>
      <c r="G21" s="98">
        <f t="shared" ref="G21:G26" si="0">D21*F21</f>
        <v>210000</v>
      </c>
    </row>
    <row r="22" spans="1:7" ht="15.75" customHeight="1" x14ac:dyDescent="0.25">
      <c r="A22" s="5"/>
      <c r="B22" s="50" t="s">
        <v>35</v>
      </c>
      <c r="C22" s="50" t="s">
        <v>33</v>
      </c>
      <c r="D22" s="50">
        <v>10</v>
      </c>
      <c r="E22" s="50" t="s">
        <v>36</v>
      </c>
      <c r="F22" s="97">
        <v>15000</v>
      </c>
      <c r="G22" s="98">
        <f t="shared" si="0"/>
        <v>150000</v>
      </c>
    </row>
    <row r="23" spans="1:7" ht="12.75" customHeight="1" x14ac:dyDescent="0.25">
      <c r="A23" s="5"/>
      <c r="B23" s="50" t="s">
        <v>37</v>
      </c>
      <c r="C23" s="50" t="s">
        <v>33</v>
      </c>
      <c r="D23" s="50">
        <v>14</v>
      </c>
      <c r="E23" s="50" t="s">
        <v>38</v>
      </c>
      <c r="F23" s="97">
        <v>15000</v>
      </c>
      <c r="G23" s="98">
        <f t="shared" si="0"/>
        <v>210000</v>
      </c>
    </row>
    <row r="24" spans="1:7" ht="12.75" customHeight="1" x14ac:dyDescent="0.25">
      <c r="A24" s="5"/>
      <c r="B24" s="50" t="s">
        <v>39</v>
      </c>
      <c r="C24" s="50" t="s">
        <v>33</v>
      </c>
      <c r="D24" s="50">
        <v>14</v>
      </c>
      <c r="E24" s="50" t="s">
        <v>38</v>
      </c>
      <c r="F24" s="97">
        <v>15000</v>
      </c>
      <c r="G24" s="98">
        <f t="shared" si="0"/>
        <v>210000</v>
      </c>
    </row>
    <row r="25" spans="1:7" ht="12" customHeight="1" x14ac:dyDescent="0.25">
      <c r="A25" s="2"/>
      <c r="B25" s="49" t="s">
        <v>40</v>
      </c>
      <c r="C25" s="50" t="s">
        <v>33</v>
      </c>
      <c r="D25" s="99">
        <v>24</v>
      </c>
      <c r="E25" s="50" t="s">
        <v>41</v>
      </c>
      <c r="F25" s="97">
        <v>15000</v>
      </c>
      <c r="G25" s="98">
        <f t="shared" si="0"/>
        <v>360000</v>
      </c>
    </row>
    <row r="26" spans="1:7" ht="12" customHeight="1" x14ac:dyDescent="0.25">
      <c r="A26" s="4"/>
      <c r="B26" s="50" t="s">
        <v>42</v>
      </c>
      <c r="C26" s="50" t="s">
        <v>33</v>
      </c>
      <c r="D26" s="50">
        <v>180</v>
      </c>
      <c r="E26" s="50" t="s">
        <v>43</v>
      </c>
      <c r="F26" s="97">
        <v>15000</v>
      </c>
      <c r="G26" s="98">
        <f t="shared" si="0"/>
        <v>2700000</v>
      </c>
    </row>
    <row r="27" spans="1:7" ht="24" customHeight="1" x14ac:dyDescent="0.25">
      <c r="A27" s="4"/>
      <c r="B27" s="100" t="s">
        <v>44</v>
      </c>
      <c r="C27" s="101"/>
      <c r="D27" s="101"/>
      <c r="E27" s="101"/>
      <c r="F27" s="101"/>
      <c r="G27" s="102">
        <f>SUM(G21:G26)</f>
        <v>3840000</v>
      </c>
    </row>
    <row r="28" spans="1:7" ht="12" customHeight="1" x14ac:dyDescent="0.25">
      <c r="A28" s="4"/>
      <c r="B28" s="92"/>
      <c r="C28" s="6"/>
      <c r="D28" s="6"/>
      <c r="E28" s="6"/>
      <c r="F28" s="103"/>
      <c r="G28" s="103"/>
    </row>
    <row r="29" spans="1:7" ht="12" customHeight="1" x14ac:dyDescent="0.25">
      <c r="A29" s="4"/>
      <c r="B29" s="104" t="s">
        <v>45</v>
      </c>
      <c r="C29" s="105"/>
      <c r="D29" s="106"/>
      <c r="E29" s="106"/>
      <c r="F29" s="106"/>
      <c r="G29" s="106"/>
    </row>
    <row r="30" spans="1:7" ht="12" customHeight="1" x14ac:dyDescent="0.25">
      <c r="A30" s="2"/>
      <c r="B30" s="107" t="s">
        <v>26</v>
      </c>
      <c r="C30" s="108" t="s">
        <v>27</v>
      </c>
      <c r="D30" s="108" t="s">
        <v>28</v>
      </c>
      <c r="E30" s="107" t="s">
        <v>29</v>
      </c>
      <c r="F30" s="108" t="s">
        <v>30</v>
      </c>
      <c r="G30" s="107" t="s">
        <v>31</v>
      </c>
    </row>
    <row r="31" spans="1:7" ht="12" customHeight="1" x14ac:dyDescent="0.25">
      <c r="A31" s="4"/>
      <c r="B31" s="50" t="s">
        <v>46</v>
      </c>
      <c r="C31" s="50" t="s">
        <v>47</v>
      </c>
      <c r="D31" s="50">
        <v>1</v>
      </c>
      <c r="E31" s="50" t="s">
        <v>36</v>
      </c>
      <c r="F31" s="109">
        <v>26000</v>
      </c>
      <c r="G31" s="98">
        <f>D31*F31</f>
        <v>26000</v>
      </c>
    </row>
    <row r="32" spans="1:7" ht="15.75" customHeight="1" x14ac:dyDescent="0.25">
      <c r="A32" s="4"/>
      <c r="B32" s="50" t="s">
        <v>48</v>
      </c>
      <c r="C32" s="50" t="s">
        <v>47</v>
      </c>
      <c r="D32" s="50">
        <v>2</v>
      </c>
      <c r="E32" s="50" t="s">
        <v>49</v>
      </c>
      <c r="F32" s="109">
        <v>26000</v>
      </c>
      <c r="G32" s="98">
        <f>D32*F32</f>
        <v>52000</v>
      </c>
    </row>
    <row r="33" spans="1:255" ht="12.75" customHeight="1" x14ac:dyDescent="0.25">
      <c r="A33" s="5"/>
      <c r="B33" s="110" t="s">
        <v>50</v>
      </c>
      <c r="C33" s="111"/>
      <c r="D33" s="111"/>
      <c r="E33" s="111"/>
      <c r="F33" s="111"/>
      <c r="G33" s="112">
        <f>SUM(G31:G32)</f>
        <v>78000</v>
      </c>
    </row>
    <row r="34" spans="1:255" ht="12.75" customHeight="1" x14ac:dyDescent="0.25">
      <c r="A34" s="5"/>
      <c r="B34" s="113"/>
      <c r="C34" s="114"/>
      <c r="D34" s="114"/>
      <c r="E34" s="114"/>
      <c r="F34" s="115"/>
      <c r="G34" s="115"/>
    </row>
    <row r="35" spans="1:255" ht="12.75" customHeight="1" x14ac:dyDescent="0.25">
      <c r="A35" s="5"/>
      <c r="B35" s="104" t="s">
        <v>51</v>
      </c>
      <c r="C35" s="105"/>
      <c r="D35" s="106"/>
      <c r="E35" s="106"/>
      <c r="F35" s="106"/>
      <c r="G35" s="106"/>
    </row>
    <row r="36" spans="1:255" ht="25.5" customHeight="1" x14ac:dyDescent="0.25">
      <c r="A36" s="5"/>
      <c r="B36" s="116" t="s">
        <v>26</v>
      </c>
      <c r="C36" s="116" t="s">
        <v>27</v>
      </c>
      <c r="D36" s="116" t="s">
        <v>28</v>
      </c>
      <c r="E36" s="116" t="s">
        <v>29</v>
      </c>
      <c r="F36" s="117" t="s">
        <v>30</v>
      </c>
      <c r="G36" s="116" t="s">
        <v>31</v>
      </c>
    </row>
    <row r="37" spans="1:255" s="48" customFormat="1" ht="12.75" customHeight="1" x14ac:dyDescent="0.25">
      <c r="A37" s="46"/>
      <c r="B37" s="118" t="s">
        <v>52</v>
      </c>
      <c r="C37" s="118" t="s">
        <v>53</v>
      </c>
      <c r="D37" s="118">
        <v>0.25</v>
      </c>
      <c r="E37" s="118" t="s">
        <v>54</v>
      </c>
      <c r="F37" s="119">
        <v>215682</v>
      </c>
      <c r="G37" s="120">
        <f>D37*F37</f>
        <v>53920.5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</row>
    <row r="38" spans="1:255" s="48" customFormat="1" ht="12.75" customHeight="1" x14ac:dyDescent="0.25">
      <c r="A38" s="46"/>
      <c r="B38" s="118" t="s">
        <v>55</v>
      </c>
      <c r="C38" s="118" t="s">
        <v>53</v>
      </c>
      <c r="D38" s="118">
        <v>0.25</v>
      </c>
      <c r="E38" s="118" t="s">
        <v>56</v>
      </c>
      <c r="F38" s="119">
        <v>215682</v>
      </c>
      <c r="G38" s="120">
        <f t="shared" ref="G38:G39" si="1">D38*F38</f>
        <v>53920.5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  <c r="IM38" s="47"/>
      <c r="IN38" s="47"/>
      <c r="IO38" s="47"/>
      <c r="IP38" s="47"/>
      <c r="IQ38" s="47"/>
      <c r="IR38" s="47"/>
      <c r="IS38" s="47"/>
      <c r="IT38" s="47"/>
      <c r="IU38" s="47"/>
    </row>
    <row r="39" spans="1:255" s="48" customFormat="1" ht="11.25" customHeight="1" x14ac:dyDescent="0.25">
      <c r="A39" s="46"/>
      <c r="B39" s="118" t="s">
        <v>57</v>
      </c>
      <c r="C39" s="118" t="s">
        <v>53</v>
      </c>
      <c r="D39" s="118">
        <v>0.25</v>
      </c>
      <c r="E39" s="118" t="s">
        <v>56</v>
      </c>
      <c r="F39" s="119">
        <v>215682</v>
      </c>
      <c r="G39" s="120">
        <f t="shared" si="1"/>
        <v>53920.5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  <c r="IN39" s="47"/>
      <c r="IO39" s="47"/>
      <c r="IP39" s="47"/>
      <c r="IQ39" s="47"/>
      <c r="IR39" s="47"/>
      <c r="IS39" s="47"/>
      <c r="IT39" s="47"/>
      <c r="IU39" s="47"/>
    </row>
    <row r="40" spans="1:255" ht="25.5" customHeight="1" x14ac:dyDescent="0.25">
      <c r="A40" s="5"/>
      <c r="B40" s="110" t="s">
        <v>58</v>
      </c>
      <c r="C40" s="111"/>
      <c r="D40" s="111"/>
      <c r="E40" s="111"/>
      <c r="F40" s="111"/>
      <c r="G40" s="112">
        <f>SUM(G37:G39)</f>
        <v>161761.5</v>
      </c>
    </row>
    <row r="41" spans="1:255" ht="15.75" customHeight="1" x14ac:dyDescent="0.25">
      <c r="A41" s="5"/>
      <c r="B41" s="113"/>
      <c r="C41" s="114"/>
      <c r="D41" s="114"/>
      <c r="E41" s="114"/>
      <c r="F41" s="115"/>
      <c r="G41" s="115"/>
    </row>
    <row r="42" spans="1:255" ht="12.75" customHeight="1" x14ac:dyDescent="0.25">
      <c r="A42" s="5"/>
      <c r="B42" s="104" t="s">
        <v>59</v>
      </c>
      <c r="C42" s="105"/>
      <c r="D42" s="106"/>
      <c r="E42" s="106"/>
      <c r="F42" s="106"/>
      <c r="G42" s="106"/>
    </row>
    <row r="43" spans="1:255" ht="24" customHeight="1" x14ac:dyDescent="0.25">
      <c r="A43" s="5"/>
      <c r="B43" s="117" t="s">
        <v>60</v>
      </c>
      <c r="C43" s="117" t="s">
        <v>61</v>
      </c>
      <c r="D43" s="117" t="s">
        <v>62</v>
      </c>
      <c r="E43" s="117" t="s">
        <v>29</v>
      </c>
      <c r="F43" s="117" t="s">
        <v>30</v>
      </c>
      <c r="G43" s="117" t="s">
        <v>31</v>
      </c>
    </row>
    <row r="44" spans="1:255" ht="12.75" customHeight="1" x14ac:dyDescent="0.25">
      <c r="A44" s="5"/>
      <c r="B44" s="51" t="s">
        <v>63</v>
      </c>
      <c r="C44" s="52" t="s">
        <v>64</v>
      </c>
      <c r="D44" s="52">
        <v>17000</v>
      </c>
      <c r="E44" s="52" t="s">
        <v>65</v>
      </c>
      <c r="F44" s="121">
        <v>165</v>
      </c>
      <c r="G44" s="98">
        <f>D44*F44</f>
        <v>2805000</v>
      </c>
    </row>
    <row r="45" spans="1:255" ht="25.5" customHeight="1" x14ac:dyDescent="0.25">
      <c r="A45" s="5"/>
      <c r="B45" s="51" t="s">
        <v>66</v>
      </c>
      <c r="C45" s="52"/>
      <c r="D45" s="52"/>
      <c r="E45" s="52"/>
      <c r="F45" s="121"/>
      <c r="G45" s="98"/>
    </row>
    <row r="46" spans="1:255" ht="12.75" customHeight="1" x14ac:dyDescent="0.25">
      <c r="A46" s="5"/>
      <c r="B46" s="52" t="s">
        <v>67</v>
      </c>
      <c r="C46" s="52" t="s">
        <v>68</v>
      </c>
      <c r="D46" s="52">
        <v>2</v>
      </c>
      <c r="E46" s="52" t="s">
        <v>69</v>
      </c>
      <c r="F46" s="122">
        <v>77250</v>
      </c>
      <c r="G46" s="98">
        <f t="shared" ref="G46:G48" si="2">D46*F46</f>
        <v>154500</v>
      </c>
    </row>
    <row r="47" spans="1:255" ht="12.75" customHeight="1" x14ac:dyDescent="0.25">
      <c r="A47" s="4"/>
      <c r="B47" s="52" t="s">
        <v>70</v>
      </c>
      <c r="C47" s="52" t="s">
        <v>71</v>
      </c>
      <c r="D47" s="52">
        <v>2</v>
      </c>
      <c r="E47" s="52" t="s">
        <v>72</v>
      </c>
      <c r="F47" s="122">
        <v>42000</v>
      </c>
      <c r="G47" s="98">
        <f t="shared" si="2"/>
        <v>84000</v>
      </c>
    </row>
    <row r="48" spans="1:255" ht="12" customHeight="1" x14ac:dyDescent="0.25">
      <c r="A48" s="2"/>
      <c r="B48" s="53" t="s">
        <v>73</v>
      </c>
      <c r="C48" s="52" t="s">
        <v>68</v>
      </c>
      <c r="D48" s="52">
        <v>2</v>
      </c>
      <c r="E48" s="52" t="s">
        <v>74</v>
      </c>
      <c r="F48" s="122">
        <v>77000</v>
      </c>
      <c r="G48" s="98">
        <f t="shared" si="2"/>
        <v>154000</v>
      </c>
    </row>
    <row r="49" spans="1:11" ht="12" customHeight="1" x14ac:dyDescent="0.25">
      <c r="A49" s="4"/>
      <c r="B49" s="54" t="s">
        <v>75</v>
      </c>
      <c r="C49" s="52"/>
      <c r="D49" s="52"/>
      <c r="E49" s="52"/>
      <c r="F49" s="122"/>
      <c r="G49" s="98"/>
    </row>
    <row r="50" spans="1:11" ht="14.25" customHeight="1" x14ac:dyDescent="0.25">
      <c r="A50" s="4"/>
      <c r="B50" s="53" t="s">
        <v>76</v>
      </c>
      <c r="C50" s="52" t="s">
        <v>71</v>
      </c>
      <c r="D50" s="52">
        <v>1</v>
      </c>
      <c r="E50" s="52" t="s">
        <v>77</v>
      </c>
      <c r="F50" s="122">
        <v>90000</v>
      </c>
      <c r="G50" s="98">
        <f t="shared" ref="G50:G51" si="3">D50*F50</f>
        <v>90000</v>
      </c>
      <c r="K50" s="45"/>
    </row>
    <row r="51" spans="1:11" ht="12.75" customHeight="1" x14ac:dyDescent="0.25">
      <c r="A51" s="5"/>
      <c r="B51" s="52" t="s">
        <v>78</v>
      </c>
      <c r="C51" s="52" t="s">
        <v>68</v>
      </c>
      <c r="D51" s="52">
        <v>0.5</v>
      </c>
      <c r="E51" s="52" t="s">
        <v>77</v>
      </c>
      <c r="F51" s="121">
        <v>530000</v>
      </c>
      <c r="G51" s="98">
        <f t="shared" si="3"/>
        <v>265000</v>
      </c>
      <c r="K51" s="45"/>
    </row>
    <row r="52" spans="1:11" ht="12.75" customHeight="1" x14ac:dyDescent="0.25">
      <c r="A52" s="5"/>
      <c r="B52" s="51" t="s">
        <v>79</v>
      </c>
      <c r="C52" s="52"/>
      <c r="D52" s="52"/>
      <c r="E52" s="52"/>
      <c r="F52" s="121"/>
      <c r="G52" s="98"/>
    </row>
    <row r="53" spans="1:11" ht="12.75" customHeight="1" x14ac:dyDescent="0.25">
      <c r="A53" s="5"/>
      <c r="B53" s="52" t="s">
        <v>80</v>
      </c>
      <c r="C53" s="52" t="s">
        <v>68</v>
      </c>
      <c r="D53" s="52">
        <v>4</v>
      </c>
      <c r="E53" s="52" t="s">
        <v>81</v>
      </c>
      <c r="F53" s="121">
        <v>11500</v>
      </c>
      <c r="G53" s="98">
        <f>+D53*+F53</f>
        <v>46000</v>
      </c>
    </row>
    <row r="54" spans="1:11" ht="12.75" customHeight="1" x14ac:dyDescent="0.25">
      <c r="A54" s="5"/>
      <c r="B54" s="52" t="s">
        <v>82</v>
      </c>
      <c r="C54" s="52" t="s">
        <v>68</v>
      </c>
      <c r="D54" s="52">
        <v>4</v>
      </c>
      <c r="E54" s="52" t="s">
        <v>77</v>
      </c>
      <c r="F54" s="121">
        <v>16400</v>
      </c>
      <c r="G54" s="98">
        <f>+D54*+F54</f>
        <v>65600</v>
      </c>
    </row>
    <row r="55" spans="1:11" ht="12.75" customHeight="1" x14ac:dyDescent="0.25">
      <c r="A55" s="5"/>
      <c r="B55" s="52" t="s">
        <v>83</v>
      </c>
      <c r="C55" s="52" t="s">
        <v>84</v>
      </c>
      <c r="D55" s="121">
        <v>600</v>
      </c>
      <c r="E55" s="52" t="s">
        <v>36</v>
      </c>
      <c r="F55" s="121">
        <v>820</v>
      </c>
      <c r="G55" s="98">
        <f>D55*F55</f>
        <v>492000</v>
      </c>
    </row>
    <row r="56" spans="1:11" ht="12.75" customHeight="1" x14ac:dyDescent="0.25">
      <c r="A56" s="5"/>
      <c r="B56" s="55" t="s">
        <v>85</v>
      </c>
      <c r="C56" s="52" t="s">
        <v>84</v>
      </c>
      <c r="D56" s="52">
        <v>300</v>
      </c>
      <c r="E56" s="52" t="s">
        <v>38</v>
      </c>
      <c r="F56" s="121">
        <v>880</v>
      </c>
      <c r="G56" s="98">
        <f t="shared" ref="G56:G57" si="4">D56*F56</f>
        <v>264000</v>
      </c>
    </row>
    <row r="57" spans="1:11" ht="12.75" customHeight="1" x14ac:dyDescent="0.25">
      <c r="A57" s="5"/>
      <c r="B57" s="55" t="s">
        <v>86</v>
      </c>
      <c r="C57" s="52" t="s">
        <v>84</v>
      </c>
      <c r="D57" s="52">
        <v>400</v>
      </c>
      <c r="E57" s="52" t="s">
        <v>77</v>
      </c>
      <c r="F57" s="121">
        <v>980</v>
      </c>
      <c r="G57" s="98">
        <f t="shared" si="4"/>
        <v>392000</v>
      </c>
    </row>
    <row r="58" spans="1:11" ht="12.75" customHeight="1" x14ac:dyDescent="0.25">
      <c r="A58" s="5"/>
      <c r="B58" s="110" t="s">
        <v>87</v>
      </c>
      <c r="C58" s="111"/>
      <c r="D58" s="111"/>
      <c r="E58" s="111"/>
      <c r="F58" s="111"/>
      <c r="G58" s="112">
        <f>SUM(G44:G57)</f>
        <v>4812100</v>
      </c>
    </row>
    <row r="59" spans="1:11" ht="12.75" customHeight="1" x14ac:dyDescent="0.25">
      <c r="A59" s="5"/>
      <c r="B59" s="113"/>
      <c r="C59" s="114"/>
      <c r="D59" s="114"/>
      <c r="E59" s="114"/>
      <c r="F59" s="115"/>
      <c r="G59" s="115"/>
    </row>
    <row r="60" spans="1:11" ht="28.5" customHeight="1" x14ac:dyDescent="0.25">
      <c r="A60" s="5"/>
      <c r="B60" s="104" t="s">
        <v>88</v>
      </c>
      <c r="C60" s="105"/>
      <c r="D60" s="106"/>
      <c r="E60" s="106"/>
      <c r="F60" s="106"/>
      <c r="G60" s="106"/>
    </row>
    <row r="61" spans="1:11" ht="33" customHeight="1" x14ac:dyDescent="0.25">
      <c r="A61" s="4"/>
      <c r="B61" s="116" t="s">
        <v>89</v>
      </c>
      <c r="C61" s="117" t="s">
        <v>61</v>
      </c>
      <c r="D61" s="117" t="s">
        <v>62</v>
      </c>
      <c r="E61" s="116" t="s">
        <v>29</v>
      </c>
      <c r="F61" s="117" t="s">
        <v>30</v>
      </c>
      <c r="G61" s="116" t="s">
        <v>31</v>
      </c>
    </row>
    <row r="62" spans="1:11" ht="23.25" customHeight="1" x14ac:dyDescent="0.25">
      <c r="A62" s="2"/>
      <c r="B62" s="123" t="s">
        <v>90</v>
      </c>
      <c r="C62" s="99"/>
      <c r="D62" s="124">
        <v>1</v>
      </c>
      <c r="E62" s="99"/>
      <c r="F62" s="125">
        <v>150000</v>
      </c>
      <c r="G62" s="70">
        <f>+D62*F62</f>
        <v>150000</v>
      </c>
    </row>
    <row r="63" spans="1:11" ht="24" customHeight="1" x14ac:dyDescent="0.25">
      <c r="A63" s="4"/>
      <c r="B63" s="126" t="s">
        <v>91</v>
      </c>
      <c r="C63" s="127"/>
      <c r="D63" s="127"/>
      <c r="E63" s="127"/>
      <c r="F63" s="127"/>
      <c r="G63" s="128">
        <f>SUM(G62:G62)</f>
        <v>150000</v>
      </c>
    </row>
    <row r="64" spans="1:11" ht="12.75" customHeight="1" x14ac:dyDescent="0.25">
      <c r="A64" s="5"/>
      <c r="B64" s="129"/>
      <c r="C64" s="129"/>
      <c r="D64" s="129"/>
      <c r="E64" s="129"/>
      <c r="F64" s="130"/>
      <c r="G64" s="130"/>
    </row>
    <row r="65" spans="1:7" ht="19.5" customHeight="1" x14ac:dyDescent="0.25">
      <c r="A65" s="5"/>
      <c r="B65" s="131" t="s">
        <v>92</v>
      </c>
      <c r="C65" s="132"/>
      <c r="D65" s="132"/>
      <c r="E65" s="132"/>
      <c r="F65" s="132"/>
      <c r="G65" s="133">
        <f>G27+G33+G40+G58+G63</f>
        <v>9041861.5</v>
      </c>
    </row>
    <row r="66" spans="1:7" ht="13.5" customHeight="1" x14ac:dyDescent="0.25">
      <c r="A66" s="4"/>
      <c r="B66" s="134" t="s">
        <v>93</v>
      </c>
      <c r="C66" s="135"/>
      <c r="D66" s="135"/>
      <c r="E66" s="135"/>
      <c r="F66" s="135"/>
      <c r="G66" s="136">
        <f>G65*0.05</f>
        <v>452093.07500000001</v>
      </c>
    </row>
    <row r="67" spans="1:7" ht="12" customHeight="1" x14ac:dyDescent="0.25">
      <c r="A67" s="2"/>
      <c r="B67" s="137" t="s">
        <v>94</v>
      </c>
      <c r="C67" s="138"/>
      <c r="D67" s="138"/>
      <c r="E67" s="138"/>
      <c r="F67" s="138"/>
      <c r="G67" s="139">
        <f>G66+G65</f>
        <v>9493954.5749999993</v>
      </c>
    </row>
    <row r="68" spans="1:7" ht="12" customHeight="1" x14ac:dyDescent="0.25">
      <c r="A68" s="16"/>
      <c r="B68" s="134" t="s">
        <v>95</v>
      </c>
      <c r="C68" s="135"/>
      <c r="D68" s="135"/>
      <c r="E68" s="135"/>
      <c r="F68" s="135"/>
      <c r="G68" s="136">
        <f>G12</f>
        <v>15750000</v>
      </c>
    </row>
    <row r="69" spans="1:7" ht="12" customHeight="1" x14ac:dyDescent="0.25">
      <c r="A69" s="16"/>
      <c r="B69" s="140" t="s">
        <v>96</v>
      </c>
      <c r="C69" s="141"/>
      <c r="D69" s="141"/>
      <c r="E69" s="141"/>
      <c r="F69" s="141"/>
      <c r="G69" s="142">
        <f>G68-G67</f>
        <v>6256045.4250000007</v>
      </c>
    </row>
    <row r="70" spans="1:7" ht="12" customHeight="1" x14ac:dyDescent="0.25">
      <c r="A70" s="16"/>
      <c r="B70" s="17" t="s">
        <v>97</v>
      </c>
      <c r="C70" s="18"/>
      <c r="D70" s="18"/>
      <c r="E70" s="18"/>
      <c r="F70" s="18"/>
      <c r="G70" s="13"/>
    </row>
    <row r="71" spans="1:7" ht="12" customHeight="1" thickBot="1" x14ac:dyDescent="0.3">
      <c r="A71" s="16"/>
      <c r="B71" s="19"/>
      <c r="C71" s="18"/>
      <c r="D71" s="18"/>
      <c r="E71" s="18"/>
      <c r="F71" s="18"/>
      <c r="G71" s="13"/>
    </row>
    <row r="72" spans="1:7" ht="12" customHeight="1" x14ac:dyDescent="0.25">
      <c r="A72" s="16"/>
      <c r="B72" s="31" t="s">
        <v>98</v>
      </c>
      <c r="C72" s="32"/>
      <c r="D72" s="32"/>
      <c r="E72" s="32"/>
      <c r="F72" s="33"/>
      <c r="G72" s="13"/>
    </row>
    <row r="73" spans="1:7" ht="12" customHeight="1" x14ac:dyDescent="0.25">
      <c r="A73" s="16"/>
      <c r="B73" s="34" t="s">
        <v>99</v>
      </c>
      <c r="C73" s="15"/>
      <c r="D73" s="15"/>
      <c r="E73" s="15"/>
      <c r="F73" s="35"/>
      <c r="G73" s="13"/>
    </row>
    <row r="74" spans="1:7" ht="12.75" customHeight="1" x14ac:dyDescent="0.25">
      <c r="A74" s="16"/>
      <c r="B74" s="34" t="s">
        <v>100</v>
      </c>
      <c r="C74" s="15"/>
      <c r="D74" s="15"/>
      <c r="E74" s="15"/>
      <c r="F74" s="35"/>
      <c r="G74" s="13"/>
    </row>
    <row r="75" spans="1:7" ht="12" customHeight="1" x14ac:dyDescent="0.25">
      <c r="A75" s="16"/>
      <c r="B75" s="34" t="s">
        <v>101</v>
      </c>
      <c r="C75" s="15"/>
      <c r="D75" s="15"/>
      <c r="E75" s="15"/>
      <c r="F75" s="35"/>
      <c r="G75" s="13"/>
    </row>
    <row r="76" spans="1:7" ht="12" customHeight="1" x14ac:dyDescent="0.25">
      <c r="A76" s="16"/>
      <c r="B76" s="34" t="s">
        <v>102</v>
      </c>
      <c r="C76" s="15"/>
      <c r="D76" s="15"/>
      <c r="E76" s="15"/>
      <c r="F76" s="35"/>
      <c r="G76" s="13"/>
    </row>
    <row r="77" spans="1:7" ht="12" customHeight="1" x14ac:dyDescent="0.25">
      <c r="A77" s="16"/>
      <c r="B77" s="34" t="s">
        <v>103</v>
      </c>
      <c r="C77" s="15"/>
      <c r="D77" s="15"/>
      <c r="E77" s="15"/>
      <c r="F77" s="35"/>
      <c r="G77" s="13"/>
    </row>
    <row r="78" spans="1:7" ht="12" customHeight="1" thickBot="1" x14ac:dyDescent="0.3">
      <c r="A78" s="16"/>
      <c r="B78" s="36" t="s">
        <v>104</v>
      </c>
      <c r="C78" s="37"/>
      <c r="D78" s="37"/>
      <c r="E78" s="37"/>
      <c r="F78" s="38"/>
      <c r="G78" s="13"/>
    </row>
    <row r="79" spans="1:7" ht="12" customHeight="1" x14ac:dyDescent="0.25">
      <c r="A79" s="16"/>
      <c r="B79" s="29"/>
      <c r="C79" s="15"/>
      <c r="D79" s="15"/>
      <c r="E79" s="15"/>
      <c r="F79" s="15"/>
      <c r="G79" s="13"/>
    </row>
    <row r="80" spans="1:7" ht="12" customHeight="1" thickBot="1" x14ac:dyDescent="0.3">
      <c r="A80" s="16"/>
      <c r="B80" s="62" t="s">
        <v>105</v>
      </c>
      <c r="C80" s="63"/>
      <c r="D80" s="28"/>
      <c r="E80" s="7"/>
      <c r="F80" s="7"/>
      <c r="G80" s="13"/>
    </row>
    <row r="81" spans="1:7" ht="12.75" customHeight="1" x14ac:dyDescent="0.25">
      <c r="A81" s="16"/>
      <c r="B81" s="21" t="s">
        <v>89</v>
      </c>
      <c r="C81" s="8" t="s">
        <v>106</v>
      </c>
      <c r="D81" s="22" t="s">
        <v>107</v>
      </c>
      <c r="E81" s="7"/>
      <c r="F81" s="7"/>
      <c r="G81" s="13"/>
    </row>
    <row r="82" spans="1:7" ht="12.75" customHeight="1" x14ac:dyDescent="0.25">
      <c r="A82" s="16"/>
      <c r="B82" s="23" t="s">
        <v>108</v>
      </c>
      <c r="C82" s="9">
        <f>+G27</f>
        <v>3840000</v>
      </c>
      <c r="D82" s="24">
        <f>(C82/C88)</f>
        <v>0.40446791373024876</v>
      </c>
      <c r="E82" s="7"/>
      <c r="F82" s="7"/>
      <c r="G82" s="13"/>
    </row>
    <row r="83" spans="1:7" ht="15" customHeight="1" x14ac:dyDescent="0.25">
      <c r="A83" s="16"/>
      <c r="B83" s="23" t="s">
        <v>109</v>
      </c>
      <c r="C83" s="9">
        <f>+G33</f>
        <v>78000</v>
      </c>
      <c r="D83" s="24">
        <f>C83/C88</f>
        <v>8.2157544976456769E-3</v>
      </c>
      <c r="E83" s="7"/>
      <c r="F83" s="7"/>
      <c r="G83" s="13"/>
    </row>
    <row r="84" spans="1:7" ht="12" customHeight="1" x14ac:dyDescent="0.25">
      <c r="A84" s="16"/>
      <c r="B84" s="23" t="s">
        <v>110</v>
      </c>
      <c r="C84" s="9">
        <f>+G40</f>
        <v>161761.5</v>
      </c>
      <c r="D84" s="24">
        <f>(C84/C88)</f>
        <v>1.7038368861165529E-2</v>
      </c>
      <c r="E84" s="7"/>
      <c r="F84" s="7"/>
      <c r="G84" s="13"/>
    </row>
    <row r="85" spans="1:7" ht="12" customHeight="1" x14ac:dyDescent="0.25">
      <c r="A85" s="16"/>
      <c r="B85" s="23" t="s">
        <v>60</v>
      </c>
      <c r="C85" s="9">
        <f>+G58</f>
        <v>4812100</v>
      </c>
      <c r="D85" s="24">
        <f>(C85/C88)</f>
        <v>0.5068593874118047</v>
      </c>
      <c r="E85" s="7"/>
      <c r="F85" s="7"/>
      <c r="G85" s="13"/>
    </row>
    <row r="86" spans="1:7" ht="12" customHeight="1" x14ac:dyDescent="0.25">
      <c r="A86" s="16"/>
      <c r="B86" s="23" t="s">
        <v>111</v>
      </c>
      <c r="C86" s="10">
        <f>+G63</f>
        <v>150000</v>
      </c>
      <c r="D86" s="24">
        <f>(C86/C88)</f>
        <v>1.579952788008784E-2</v>
      </c>
      <c r="E86" s="12"/>
      <c r="F86" s="12"/>
      <c r="G86" s="13"/>
    </row>
    <row r="87" spans="1:7" ht="12" customHeight="1" x14ac:dyDescent="0.25">
      <c r="A87" s="16"/>
      <c r="B87" s="23" t="s">
        <v>112</v>
      </c>
      <c r="C87" s="10">
        <f>+G66</f>
        <v>452093.07500000001</v>
      </c>
      <c r="D87" s="24">
        <f>(C87/C88)</f>
        <v>4.7619047619047623E-2</v>
      </c>
      <c r="E87" s="12"/>
      <c r="F87" s="12"/>
      <c r="G87" s="13"/>
    </row>
    <row r="88" spans="1:7" ht="12" customHeight="1" thickBot="1" x14ac:dyDescent="0.3">
      <c r="A88" s="16"/>
      <c r="B88" s="25" t="s">
        <v>113</v>
      </c>
      <c r="C88" s="26">
        <f>SUM(C82:C87)</f>
        <v>9493954.5749999993</v>
      </c>
      <c r="D88" s="27">
        <f>SUM(D82:D87)</f>
        <v>1.0000000000000002</v>
      </c>
      <c r="E88" s="12"/>
      <c r="F88" s="12"/>
      <c r="G88" s="13"/>
    </row>
    <row r="89" spans="1:7" ht="12" customHeight="1" x14ac:dyDescent="0.25">
      <c r="A89" s="16"/>
      <c r="B89" s="19"/>
      <c r="C89" s="18"/>
      <c r="D89" s="18"/>
      <c r="E89" s="18"/>
      <c r="F89" s="18"/>
      <c r="G89" s="13"/>
    </row>
    <row r="90" spans="1:7" ht="12" customHeight="1" x14ac:dyDescent="0.25">
      <c r="A90" s="16"/>
      <c r="B90" s="20"/>
      <c r="C90" s="18"/>
      <c r="D90" s="18"/>
      <c r="E90" s="18"/>
      <c r="F90" s="18"/>
      <c r="G90" s="13"/>
    </row>
    <row r="91" spans="1:7" ht="12.75" customHeight="1" x14ac:dyDescent="0.25">
      <c r="A91" s="16"/>
      <c r="B91" s="40"/>
      <c r="C91" s="41" t="s">
        <v>114</v>
      </c>
      <c r="D91" s="42"/>
      <c r="E91" s="43"/>
      <c r="F91" s="11"/>
      <c r="G91" s="13"/>
    </row>
    <row r="92" spans="1:7" ht="12" customHeight="1" x14ac:dyDescent="0.25">
      <c r="A92" s="16"/>
      <c r="B92" s="58" t="s">
        <v>115</v>
      </c>
      <c r="C92" s="60">
        <v>80000</v>
      </c>
      <c r="D92" s="56">
        <v>90000</v>
      </c>
      <c r="E92" s="57">
        <v>100000</v>
      </c>
      <c r="F92" s="39"/>
      <c r="G92" s="14"/>
    </row>
    <row r="93" spans="1:7" ht="12.75" customHeight="1" x14ac:dyDescent="0.25">
      <c r="A93" s="16"/>
      <c r="B93" s="59" t="s">
        <v>116</v>
      </c>
      <c r="C93" s="61">
        <f>(G67/C92)</f>
        <v>118.67443218749999</v>
      </c>
      <c r="D93" s="26">
        <f>(G67/D92)</f>
        <v>105.48838416666666</v>
      </c>
      <c r="E93" s="44">
        <f>(G67/E92)</f>
        <v>94.939545749999994</v>
      </c>
      <c r="F93" s="39"/>
      <c r="G93" s="14"/>
    </row>
    <row r="94" spans="1:7" ht="12" customHeight="1" x14ac:dyDescent="0.25">
      <c r="A94" s="16"/>
      <c r="B94" s="30" t="s">
        <v>117</v>
      </c>
      <c r="C94" s="15"/>
      <c r="D94" s="15"/>
      <c r="E94" s="15"/>
      <c r="F94" s="15"/>
      <c r="G94" s="15"/>
    </row>
    <row r="95" spans="1:7" ht="12" customHeight="1" x14ac:dyDescent="0.25">
      <c r="A95" s="16"/>
      <c r="B95" s="45"/>
    </row>
    <row r="96" spans="1:7" ht="12.75" customHeight="1" x14ac:dyDescent="0.25">
      <c r="A96" s="16"/>
    </row>
    <row r="97" spans="1:1" ht="15.6" customHeight="1" x14ac:dyDescent="0.25">
      <c r="A97" s="16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</cp:lastModifiedBy>
  <cp:revision/>
  <dcterms:created xsi:type="dcterms:W3CDTF">2020-11-27T12:49:26Z</dcterms:created>
  <dcterms:modified xsi:type="dcterms:W3CDTF">2021-03-31T15:47:50Z</dcterms:modified>
  <cp:category/>
  <cp:contentStatus/>
</cp:coreProperties>
</file>