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8800" windowHeight="18000"/>
  </bookViews>
  <sheets>
    <sheet name="TOMATE ENTUTORADO" sheetId="1" r:id="rId1"/>
  </sheets>
  <definedNames>
    <definedName name="_xlnm.Print_Area" localSheetId="0">'TOMATE ENTUTORADO'!$A$2:$F$119</definedName>
  </definedNames>
  <calcPr calcId="152511"/>
</workbook>
</file>

<file path=xl/calcChain.xml><?xml version="1.0" encoding="utf-8"?>
<calcChain xmlns="http://schemas.openxmlformats.org/spreadsheetml/2006/main">
  <c r="C114" i="1" l="1"/>
  <c r="F95" i="1" l="1"/>
  <c r="F93" i="1" l="1"/>
  <c r="F82" i="1" l="1"/>
  <c r="F86" i="1"/>
  <c r="F85" i="1"/>
  <c r="F84" i="1"/>
  <c r="F83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54" i="1"/>
  <c r="F52" i="1"/>
  <c r="D57" i="1"/>
  <c r="D58" i="1" s="1"/>
  <c r="F24" i="1"/>
  <c r="F25" i="1"/>
  <c r="F26" i="1"/>
  <c r="F27" i="1"/>
  <c r="F12" i="1"/>
  <c r="F92" i="1" l="1"/>
  <c r="F91" i="1"/>
  <c r="F81" i="1"/>
  <c r="F80" i="1"/>
  <c r="F79" i="1"/>
  <c r="F78" i="1"/>
  <c r="F77" i="1"/>
  <c r="F60" i="1"/>
  <c r="F59" i="1"/>
  <c r="F58" i="1"/>
  <c r="F57" i="1"/>
  <c r="F56" i="1"/>
  <c r="F55" i="1"/>
  <c r="F53" i="1"/>
  <c r="F47" i="1"/>
  <c r="F46" i="1"/>
  <c r="F45" i="1"/>
  <c r="F44" i="1"/>
  <c r="F43" i="1"/>
  <c r="F38" i="1"/>
  <c r="F33" i="1"/>
  <c r="F32" i="1"/>
  <c r="F31" i="1"/>
  <c r="F30" i="1"/>
  <c r="F29" i="1"/>
  <c r="F28" i="1"/>
  <c r="F23" i="1"/>
  <c r="F22" i="1"/>
  <c r="F21" i="1"/>
  <c r="F48" i="1" l="1"/>
  <c r="F39" i="1"/>
  <c r="F34" i="1"/>
  <c r="B113" i="1" s="1"/>
  <c r="F87" i="1"/>
  <c r="B114" i="1" l="1"/>
  <c r="B117" i="1" l="1"/>
  <c r="F98" i="1"/>
  <c r="B116" i="1" l="1"/>
  <c r="B115" i="1"/>
  <c r="F96" i="1" l="1"/>
  <c r="F97" i="1" s="1"/>
  <c r="C123" i="1" l="1"/>
  <c r="B123" i="1"/>
  <c r="D123" i="1"/>
  <c r="B118" i="1"/>
  <c r="B119" i="1" s="1"/>
  <c r="F99" i="1" l="1"/>
  <c r="C116" i="1" l="1"/>
  <c r="C117" i="1"/>
  <c r="C113" i="1"/>
  <c r="C115" i="1"/>
  <c r="C118" i="1"/>
  <c r="C119" i="1" l="1"/>
</calcChain>
</file>

<file path=xl/sharedStrings.xml><?xml version="1.0" encoding="utf-8"?>
<sst xmlns="http://schemas.openxmlformats.org/spreadsheetml/2006/main" count="245" uniqueCount="153">
  <si>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</si>
  <si>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</si>
  <si>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</si>
  <si>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</si>
  <si>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</si>
  <si>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</si>
  <si>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</si>
  <si>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</si>
  <si>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</si>
  <si>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</si>
  <si>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</si>
  <si>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</si>
  <si>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</si>
  <si>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</si>
  <si>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</si>
  <si>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</si>
  <si>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</si>
  <si>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</si>
  <si>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</si>
  <si>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</si>
  <si>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</si>
  <si>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</si>
  <si>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</si>
  <si>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</si>
  <si>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</si>
  <si>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</si>
  <si>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</si>
  <si>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</si>
  <si>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</si>
  <si>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</si>
  <si>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</si>
  <si>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</si>
  <si>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</si>
  <si>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</si>
  <si>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</si>
  <si>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</si>
  <si>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</si>
  <si>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</si>
  <si>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</si>
  <si>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</si>
  <si>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</si>
  <si>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</si>
  <si>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</si>
  <si>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</si>
  <si>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</si>
  <si>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</si>
  <si>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</si>
  <si>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</si>
  <si>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</si>
  <si>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</si>
  <si>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</si>
  <si>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</si>
  <si>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</si>
  <si>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</si>
  <si>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</si>
  <si>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</si>
  <si>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</si>
  <si>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</si>
  <si>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</si>
  <si>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</si>
  <si>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</si>
  <si>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</si>
  <si>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PRECIO ESPERADO ($)</t>
  </si>
  <si>
    <t>Septiembre</t>
  </si>
  <si>
    <t>GASTOS EXTRAS (FLETE)</t>
  </si>
  <si>
    <t xml:space="preserve">Cantidad </t>
  </si>
  <si>
    <t>Melgadura</t>
  </si>
  <si>
    <t>Aporca</t>
  </si>
  <si>
    <t>p</t>
  </si>
  <si>
    <t>Transplante</t>
  </si>
  <si>
    <t>Octubre</t>
  </si>
  <si>
    <t>Diciembre</t>
  </si>
  <si>
    <t>Trazado de acequias</t>
  </si>
  <si>
    <t>c/u</t>
  </si>
  <si>
    <t>Nitrato de potasio</t>
  </si>
  <si>
    <t>lt</t>
  </si>
  <si>
    <t>FUNGICIDAS</t>
  </si>
  <si>
    <t>(*): Este valor representa el valor mìnimo de venta del producto</t>
  </si>
  <si>
    <t>Costo unitario ($/unidad) (*)</t>
  </si>
  <si>
    <t>Rendimiento (unidades/hà)</t>
  </si>
  <si>
    <t>Riegos</t>
  </si>
  <si>
    <t>RENDIMIENTO (kg/Há.)</t>
  </si>
  <si>
    <t>3. Precio esperado por ventas corresponde a precio en feria mayorista Baquedano</t>
  </si>
  <si>
    <t>7. Densidad de plantación: 1m x 0,8 m/ 2m x 0,4 m (12500 plantas /ha)</t>
  </si>
  <si>
    <t>Rengo</t>
  </si>
  <si>
    <t>TOMATE ENTUTORADO</t>
  </si>
  <si>
    <t>7742 (Seminis)</t>
  </si>
  <si>
    <t>Lib. B. O'Higgins</t>
  </si>
  <si>
    <t>Enero-Febrero</t>
  </si>
  <si>
    <t>Mercado mayorista</t>
  </si>
  <si>
    <t>Diciembre-Febrero</t>
  </si>
  <si>
    <t>Postadura</t>
  </si>
  <si>
    <t>Alambrado</t>
  </si>
  <si>
    <t>Drench</t>
  </si>
  <si>
    <t>Replante</t>
  </si>
  <si>
    <t>Septiembre-Febrero</t>
  </si>
  <si>
    <t>Desbrote</t>
  </si>
  <si>
    <t>Control maleza</t>
  </si>
  <si>
    <t>Aplicación de fertilizantes</t>
  </si>
  <si>
    <t>Septiembre-Enero</t>
  </si>
  <si>
    <t>Aplicación de pesticidas</t>
  </si>
  <si>
    <t>Labores de cosecha</t>
  </si>
  <si>
    <t>labores de selección</t>
  </si>
  <si>
    <t>Rengo Malloa y Quinta de Tilcoco</t>
  </si>
  <si>
    <t>Há</t>
  </si>
  <si>
    <t>Agosto-Septiembre</t>
  </si>
  <si>
    <t>Rastrajes (3)</t>
  </si>
  <si>
    <t>Postura Mulch</t>
  </si>
  <si>
    <t>Mulch</t>
  </si>
  <si>
    <t>Rollos</t>
  </si>
  <si>
    <t>Agosto</t>
  </si>
  <si>
    <t>PLANTAS Y SEMILLAS</t>
  </si>
  <si>
    <t>Plántulas</t>
  </si>
  <si>
    <t>Foliares</t>
  </si>
  <si>
    <t xml:space="preserve">Zoberaminol </t>
  </si>
  <si>
    <t>Septiembre-dic</t>
  </si>
  <si>
    <t>Fosfimax</t>
  </si>
  <si>
    <t>Kendal</t>
  </si>
  <si>
    <t>Frutaliv</t>
  </si>
  <si>
    <t>Noviembre-Enero</t>
  </si>
  <si>
    <t>Octubre-Febrero</t>
  </si>
  <si>
    <t>Mezcla hortalicera</t>
  </si>
  <si>
    <t>Octubre-Enero</t>
  </si>
  <si>
    <t>Previcur Energy 840 SL</t>
  </si>
  <si>
    <t>Ridomil Gold  MZ 68 WP</t>
  </si>
  <si>
    <t>Polyben 50 WP</t>
  </si>
  <si>
    <t>Octubre-Diciembre</t>
  </si>
  <si>
    <t>Mancozeb 80%</t>
  </si>
  <si>
    <t>Strepto plus</t>
  </si>
  <si>
    <t>Noviembre</t>
  </si>
  <si>
    <t>Score 250 EC</t>
  </si>
  <si>
    <t>Diciembre-Enero</t>
  </si>
  <si>
    <t>Amistar Opti</t>
  </si>
  <si>
    <t>Centurion 240</t>
  </si>
  <si>
    <t>Octubre- Noviembre</t>
  </si>
  <si>
    <t>Gramoxone super</t>
  </si>
  <si>
    <t>Octubre- Diciembre</t>
  </si>
  <si>
    <t>Sencor 480</t>
  </si>
  <si>
    <t>Clorpirifos S 480</t>
  </si>
  <si>
    <t>karate Zeon</t>
  </si>
  <si>
    <t>Muralla Delta 190</t>
  </si>
  <si>
    <t>Orthene 75 SP</t>
  </si>
  <si>
    <t>Noviembre-Diciembre</t>
  </si>
  <si>
    <t>Vertimec 018 EC</t>
  </si>
  <si>
    <t>Cajas plásticas</t>
  </si>
  <si>
    <t>Postes 2,5 mt 2"</t>
  </si>
  <si>
    <t>Alambre 14"</t>
  </si>
  <si>
    <t>Octubre-Noviembre</t>
  </si>
  <si>
    <t>Grapas 1 1/2"</t>
  </si>
  <si>
    <t>Traslados</t>
  </si>
  <si>
    <t>Ingreso a Lo Valledor</t>
  </si>
  <si>
    <t>ESCENARIOS COSTO UNITARIO  ($/kg)</t>
  </si>
  <si>
    <t>Lluvias y heladas tempranas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</si>
</sst>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  <numFmt numFmtId="167" formatCode="_-* #,##0_-;\-* #,##0_-;_-* \-??_-;_-@_-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Helvetica Neue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 applyNumberFormat="0" applyFill="0" applyBorder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8" fillId="0" borderId="13"/>
    <xf numFmtId="41" fontId="19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2" fillId="7" borderId="13" xfId="0" applyFont="1" applyFill="1" applyBorder="1" applyAlignment="1"/>
    <xf numFmtId="0" fontId="7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0" fontId="12" fillId="2" borderId="23" xfId="0" applyFont="1" applyFill="1" applyBorder="1" applyAlignment="1"/>
    <xf numFmtId="0" fontId="12" fillId="2" borderId="24" xfId="0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0" fontId="12" fillId="2" borderId="26" xfId="0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0" fontId="12" fillId="2" borderId="28" xfId="0" applyFont="1" applyFill="1" applyBorder="1" applyAlignment="1"/>
    <xf numFmtId="0" fontId="12" fillId="2" borderId="29" xfId="0" applyFont="1" applyFill="1" applyBorder="1" applyAlignment="1"/>
    <xf numFmtId="0" fontId="0" fillId="0" borderId="13" xfId="0" applyNumberFormat="1" applyFont="1" applyBorder="1" applyAlignment="1"/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/>
    <xf numFmtId="0" fontId="2" fillId="2" borderId="35" xfId="0" applyFont="1" applyFill="1" applyBorder="1" applyAlignment="1"/>
    <xf numFmtId="3" fontId="2" fillId="2" borderId="35" xfId="0" applyNumberFormat="1" applyFont="1" applyFill="1" applyBorder="1" applyAlignment="1"/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2" fillId="2" borderId="36" xfId="0" applyFont="1" applyFill="1" applyBorder="1" applyAlignment="1"/>
    <xf numFmtId="3" fontId="2" fillId="2" borderId="36" xfId="0" applyNumberFormat="1" applyFont="1" applyFill="1" applyBorder="1" applyAlignment="1"/>
    <xf numFmtId="164" fontId="1" fillId="5" borderId="30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horizontal="center"/>
    </xf>
    <xf numFmtId="49" fontId="10" fillId="8" borderId="15" xfId="0" applyNumberFormat="1" applyFont="1" applyFill="1" applyBorder="1" applyAlignment="1">
      <alignment horizontal="center" vertical="center"/>
    </xf>
    <xf numFmtId="49" fontId="10" fillId="8" borderId="14" xfId="0" applyNumberFormat="1" applyFont="1" applyFill="1" applyBorder="1" applyAlignment="1">
      <alignment horizontal="center" vertical="center"/>
    </xf>
    <xf numFmtId="49" fontId="12" fillId="8" borderId="16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left" vertical="center"/>
    </xf>
    <xf numFmtId="49" fontId="10" fillId="8" borderId="19" xfId="0" applyNumberFormat="1" applyFont="1" applyFill="1" applyBorder="1" applyAlignment="1">
      <alignment horizontal="left" vertical="center"/>
    </xf>
    <xf numFmtId="3" fontId="10" fillId="2" borderId="5" xfId="0" applyNumberFormat="1" applyFont="1" applyFill="1" applyBorder="1" applyAlignment="1">
      <alignment horizontal="right" vertical="center"/>
    </xf>
    <xf numFmtId="9" fontId="12" fillId="2" borderId="18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 vertical="center"/>
    </xf>
    <xf numFmtId="165" fontId="10" fillId="8" borderId="20" xfId="0" applyNumberFormat="1" applyFont="1" applyFill="1" applyBorder="1" applyAlignment="1">
      <alignment horizontal="right" vertical="center"/>
    </xf>
    <xf numFmtId="9" fontId="10" fillId="8" borderId="21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/>
    <xf numFmtId="0" fontId="4" fillId="0" borderId="0" xfId="0" applyFont="1" applyAlignment="1"/>
    <xf numFmtId="0" fontId="9" fillId="0" borderId="0" xfId="0" applyNumberFormat="1" applyFont="1" applyAlignment="1"/>
    <xf numFmtId="0" fontId="9" fillId="0" borderId="0" xfId="0" applyFont="1" applyAlignment="1"/>
    <xf numFmtId="49" fontId="12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6" fillId="11" borderId="21" xfId="0" applyNumberFormat="1" applyFont="1" applyFill="1" applyBorder="1" applyAlignment="1">
      <alignment horizontal="center" vertical="center" wrapText="1"/>
    </xf>
    <xf numFmtId="165" fontId="16" fillId="11" borderId="20" xfId="0" applyNumberFormat="1" applyFont="1" applyFill="1" applyBorder="1" applyAlignment="1">
      <alignment vertical="center"/>
    </xf>
    <xf numFmtId="49" fontId="16" fillId="11" borderId="19" xfId="0" applyNumberFormat="1" applyFont="1" applyFill="1" applyBorder="1" applyAlignment="1">
      <alignment vertical="center"/>
    </xf>
    <xf numFmtId="49" fontId="16" fillId="11" borderId="45" xfId="0" applyNumberFormat="1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7" fillId="9" borderId="47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49" fontId="13" fillId="9" borderId="13" xfId="0" applyNumberFormat="1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right"/>
    </xf>
    <xf numFmtId="3" fontId="17" fillId="0" borderId="48" xfId="0" applyNumberFormat="1" applyFont="1" applyFill="1" applyBorder="1" applyAlignment="1">
      <alignment horizontal="center"/>
    </xf>
    <xf numFmtId="41" fontId="16" fillId="11" borderId="44" xfId="4" applyFont="1" applyFill="1" applyBorder="1" applyAlignment="1">
      <alignment vertical="center"/>
    </xf>
    <xf numFmtId="0" fontId="2" fillId="0" borderId="48" xfId="0" applyFont="1" applyFill="1" applyBorder="1" applyAlignment="1">
      <alignment wrapText="1"/>
    </xf>
    <xf numFmtId="0" fontId="2" fillId="0" borderId="48" xfId="0" applyFont="1" applyFill="1" applyBorder="1" applyAlignment="1">
      <alignment horizontal="center" wrapText="1"/>
    </xf>
    <xf numFmtId="3" fontId="2" fillId="0" borderId="48" xfId="1" applyNumberFormat="1" applyFont="1" applyFill="1" applyBorder="1" applyAlignment="1" applyProtection="1">
      <alignment horizontal="center" wrapText="1"/>
    </xf>
    <xf numFmtId="166" fontId="20" fillId="0" borderId="30" xfId="2" applyNumberFormat="1" applyFont="1" applyBorder="1" applyAlignment="1">
      <alignment horizontal="right" vertical="center"/>
    </xf>
    <xf numFmtId="0" fontId="21" fillId="0" borderId="48" xfId="0" applyFont="1" applyFill="1" applyBorder="1" applyAlignment="1">
      <alignment wrapText="1"/>
    </xf>
    <xf numFmtId="0" fontId="21" fillId="0" borderId="48" xfId="0" applyFont="1" applyFill="1" applyBorder="1" applyAlignment="1">
      <alignment horizontal="center" wrapText="1"/>
    </xf>
    <xf numFmtId="3" fontId="21" fillId="0" borderId="48" xfId="3" applyNumberFormat="1" applyFont="1" applyFill="1" applyBorder="1" applyAlignment="1" applyProtection="1">
      <alignment horizontal="center" wrapText="1"/>
    </xf>
    <xf numFmtId="0" fontId="22" fillId="0" borderId="48" xfId="0" applyFont="1" applyFill="1" applyBorder="1"/>
    <xf numFmtId="0" fontId="21" fillId="0" borderId="48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1" fillId="0" borderId="49" xfId="0" applyFont="1" applyFill="1" applyBorder="1"/>
    <xf numFmtId="0" fontId="21" fillId="0" borderId="49" xfId="0" applyFont="1" applyFill="1" applyBorder="1" applyAlignment="1">
      <alignment horizontal="center"/>
    </xf>
    <xf numFmtId="0" fontId="21" fillId="0" borderId="30" xfId="0" applyFont="1" applyFill="1" applyBorder="1"/>
    <xf numFmtId="0" fontId="21" fillId="0" borderId="30" xfId="0" applyFont="1" applyFill="1" applyBorder="1" applyAlignment="1">
      <alignment horizontal="center"/>
    </xf>
    <xf numFmtId="3" fontId="21" fillId="0" borderId="48" xfId="1" applyNumberFormat="1" applyFont="1" applyFill="1" applyBorder="1" applyAlignment="1" applyProtection="1">
      <alignment horizontal="center"/>
    </xf>
    <xf numFmtId="166" fontId="20" fillId="0" borderId="30" xfId="2" applyNumberFormat="1" applyFont="1" applyFill="1" applyBorder="1" applyAlignment="1">
      <alignment horizontal="right"/>
    </xf>
    <xf numFmtId="0" fontId="21" fillId="0" borderId="48" xfId="0" applyFont="1" applyFill="1" applyBorder="1"/>
    <xf numFmtId="3" fontId="21" fillId="0" borderId="48" xfId="3" applyNumberFormat="1" applyFont="1" applyFill="1" applyBorder="1" applyAlignment="1" applyProtection="1">
      <alignment horizontal="center"/>
    </xf>
    <xf numFmtId="166" fontId="20" fillId="0" borderId="30" xfId="2" applyNumberFormat="1" applyFont="1" applyFill="1" applyBorder="1" applyAlignment="1">
      <alignment horizontal="right" vertical="center"/>
    </xf>
    <xf numFmtId="0" fontId="22" fillId="10" borderId="48" xfId="0" applyFont="1" applyFill="1" applyBorder="1" applyAlignment="1">
      <alignment horizontal="left" wrapText="1"/>
    </xf>
    <xf numFmtId="0" fontId="22" fillId="10" borderId="48" xfId="0" applyFont="1" applyFill="1" applyBorder="1" applyAlignment="1">
      <alignment horizontal="center" wrapText="1"/>
    </xf>
    <xf numFmtId="3" fontId="22" fillId="10" borderId="48" xfId="3" applyNumberFormat="1" applyFont="1" applyFill="1" applyBorder="1" applyAlignment="1" applyProtection="1">
      <alignment horizontal="center"/>
    </xf>
    <xf numFmtId="0" fontId="16" fillId="0" borderId="48" xfId="0" applyFont="1" applyFill="1" applyBorder="1" applyAlignment="1">
      <alignment horizontal="left" wrapText="1"/>
    </xf>
    <xf numFmtId="0" fontId="16" fillId="0" borderId="48" xfId="0" applyFont="1" applyFill="1" applyBorder="1" applyAlignment="1">
      <alignment wrapText="1"/>
    </xf>
    <xf numFmtId="0" fontId="21" fillId="10" borderId="48" xfId="0" applyFont="1" applyFill="1" applyBorder="1"/>
    <xf numFmtId="0" fontId="21" fillId="10" borderId="48" xfId="0" applyFont="1" applyFill="1" applyBorder="1" applyAlignment="1">
      <alignment horizontal="center"/>
    </xf>
    <xf numFmtId="3" fontId="21" fillId="10" borderId="48" xfId="0" applyNumberFormat="1" applyFont="1" applyFill="1" applyBorder="1" applyAlignment="1">
      <alignment horizontal="center"/>
    </xf>
    <xf numFmtId="3" fontId="21" fillId="10" borderId="48" xfId="3" applyNumberFormat="1" applyFont="1" applyFill="1" applyBorder="1" applyAlignment="1" applyProtection="1">
      <alignment horizontal="center"/>
    </xf>
    <xf numFmtId="0" fontId="23" fillId="10" borderId="48" xfId="0" applyFont="1" applyFill="1" applyBorder="1"/>
    <xf numFmtId="0" fontId="16" fillId="0" borderId="48" xfId="0" applyFont="1" applyFill="1" applyBorder="1"/>
    <xf numFmtId="0" fontId="16" fillId="10" borderId="48" xfId="0" applyFont="1" applyFill="1" applyBorder="1"/>
    <xf numFmtId="0" fontId="16" fillId="10" borderId="48" xfId="0" applyFont="1" applyFill="1" applyBorder="1" applyAlignment="1">
      <alignment wrapText="1"/>
    </xf>
    <xf numFmtId="0" fontId="2" fillId="10" borderId="48" xfId="0" applyFont="1" applyFill="1" applyBorder="1"/>
    <xf numFmtId="0" fontId="2" fillId="10" borderId="48" xfId="0" applyFont="1" applyFill="1" applyBorder="1" applyAlignment="1">
      <alignment horizontal="center" wrapText="1"/>
    </xf>
    <xf numFmtId="0" fontId="2" fillId="10" borderId="48" xfId="0" applyFont="1" applyFill="1" applyBorder="1" applyAlignment="1"/>
    <xf numFmtId="0" fontId="2" fillId="10" borderId="48" xfId="0" applyFont="1" applyFill="1" applyBorder="1" applyAlignment="1">
      <alignment horizontal="center"/>
    </xf>
    <xf numFmtId="3" fontId="2" fillId="10" borderId="48" xfId="0" applyNumberFormat="1" applyFont="1" applyFill="1" applyBorder="1" applyAlignment="1">
      <alignment horizontal="center"/>
    </xf>
    <xf numFmtId="3" fontId="2" fillId="10" borderId="48" xfId="3" applyNumberFormat="1" applyFont="1" applyFill="1" applyBorder="1" applyAlignment="1" applyProtection="1">
      <alignment horizontal="center"/>
    </xf>
    <xf numFmtId="3" fontId="3" fillId="3" borderId="30" xfId="0" applyNumberFormat="1" applyFont="1" applyFill="1" applyBorder="1" applyAlignment="1">
      <alignment vertical="center"/>
    </xf>
    <xf numFmtId="0" fontId="21" fillId="0" borderId="0" xfId="0" applyFont="1" applyFill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right"/>
    </xf>
    <xf numFmtId="167" fontId="2" fillId="0" borderId="48" xfId="3" applyNumberFormat="1" applyFont="1" applyFill="1" applyBorder="1" applyAlignment="1" applyProtection="1">
      <alignment horizontal="center"/>
    </xf>
    <xf numFmtId="0" fontId="2" fillId="0" borderId="48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/>
    </xf>
    <xf numFmtId="14" fontId="2" fillId="0" borderId="48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vertical="center" wrapText="1"/>
    </xf>
    <xf numFmtId="166" fontId="20" fillId="0" borderId="43" xfId="2" applyNumberFormat="1" applyFont="1" applyFill="1" applyBorder="1" applyAlignment="1">
      <alignment horizontal="right"/>
    </xf>
    <xf numFmtId="41" fontId="10" fillId="2" borderId="5" xfId="4" applyFont="1" applyFill="1" applyBorder="1" applyAlignment="1">
      <alignment horizontal="right" vertical="center"/>
    </xf>
    <xf numFmtId="49" fontId="13" fillId="9" borderId="40" xfId="0" applyNumberFormat="1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" fillId="5" borderId="37" xfId="0" applyNumberFormat="1" applyFont="1" applyFill="1" applyBorder="1" applyAlignment="1">
      <alignment horizontal="left" vertical="center"/>
    </xf>
    <xf numFmtId="49" fontId="1" fillId="5" borderId="38" xfId="0" applyNumberFormat="1" applyFont="1" applyFill="1" applyBorder="1" applyAlignment="1">
      <alignment horizontal="left" vertical="center"/>
    </xf>
    <xf numFmtId="49" fontId="1" fillId="5" borderId="39" xfId="0" applyNumberFormat="1" applyFont="1" applyFill="1" applyBorder="1" applyAlignment="1">
      <alignment horizontal="left" vertical="center"/>
    </xf>
    <xf numFmtId="49" fontId="1" fillId="3" borderId="37" xfId="0" applyNumberFormat="1" applyFont="1" applyFill="1" applyBorder="1" applyAlignment="1">
      <alignment horizontal="left" vertical="center"/>
    </xf>
    <xf numFmtId="49" fontId="1" fillId="3" borderId="38" xfId="0" applyNumberFormat="1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/>
    </xf>
  </cellXfs>
  <cellStyles count="5">
    <cellStyle name="Millares" xfId="1" builtinId="3"/>
    <cellStyle name="Millares [0]" xfId="4" builtinId="6"/>
    <cellStyle name="Moneda" xfId="2" builtinId="4"/>
    <cellStyle name="Normal" xfId="0" builtinId="0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5</xdr:col>
      <xdr:colOff>953961</xdr:colOff>
      <xdr:row>7</xdr:row>
      <xdr:rowOff>88900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7659561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4"/>
  <sheetViews>
    <sheetView showGridLines="0" tabSelected="1" topLeftCell="A73" zoomScale="120" zoomScaleNormal="120" workbookViewId="0">
      <selection activeCell="C115" sqref="C115"/>
    </sheetView>
  </sheetViews>
  <sheetFormatPr baseColWidth="10" defaultColWidth="10.85546875" defaultRowHeight="11.25" customHeight="1"/>
  <cols>
    <col min="1" max="1" width="30.42578125" style="1" customWidth="1"/>
    <col min="2" max="2" width="19.42578125" style="1" customWidth="1"/>
    <col min="3" max="3" width="9.42578125" style="1" customWidth="1"/>
    <col min="4" max="4" width="17.42578125" style="1" customWidth="1"/>
    <col min="5" max="5" width="11" style="1" customWidth="1"/>
    <col min="6" max="6" width="15.710937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3"/>
      <c r="B8" s="4"/>
      <c r="C8" s="2"/>
      <c r="D8" s="4"/>
      <c r="E8" s="4"/>
      <c r="F8" s="4"/>
    </row>
    <row r="9" spans="1:6" ht="12" customHeight="1">
      <c r="A9" s="5" t="s">
        <v>0</v>
      </c>
      <c r="B9" s="85" t="s">
        <v>85</v>
      </c>
      <c r="C9" s="6"/>
      <c r="D9" s="145" t="s">
        <v>81</v>
      </c>
      <c r="E9" s="146"/>
      <c r="F9" s="86">
        <v>100000</v>
      </c>
    </row>
    <row r="10" spans="1:6" ht="15">
      <c r="A10" s="138" t="s">
        <v>1</v>
      </c>
      <c r="B10" s="133" t="s">
        <v>86</v>
      </c>
      <c r="C10" s="6"/>
      <c r="D10" s="143" t="s">
        <v>2</v>
      </c>
      <c r="E10" s="144"/>
      <c r="F10" s="134" t="s">
        <v>88</v>
      </c>
    </row>
    <row r="11" spans="1:6" ht="15">
      <c r="A11" s="138" t="s">
        <v>3</v>
      </c>
      <c r="B11" s="133" t="s">
        <v>4</v>
      </c>
      <c r="C11" s="6"/>
      <c r="D11" s="143" t="s">
        <v>62</v>
      </c>
      <c r="E11" s="144"/>
      <c r="F11" s="134">
        <v>200</v>
      </c>
    </row>
    <row r="12" spans="1:6" ht="15">
      <c r="A12" s="138" t="s">
        <v>5</v>
      </c>
      <c r="B12" s="133" t="s">
        <v>87</v>
      </c>
      <c r="C12" s="6"/>
      <c r="D12" s="143" t="s">
        <v>6</v>
      </c>
      <c r="E12" s="144"/>
      <c r="F12" s="134">
        <f>SUM(F9*F11)</f>
        <v>20000000</v>
      </c>
    </row>
    <row r="13" spans="1:6" ht="24.75">
      <c r="A13" s="138" t="s">
        <v>7</v>
      </c>
      <c r="B13" s="133" t="s">
        <v>84</v>
      </c>
      <c r="C13" s="6"/>
      <c r="D13" s="143" t="s">
        <v>8</v>
      </c>
      <c r="E13" s="144"/>
      <c r="F13" s="89" t="s">
        <v>89</v>
      </c>
    </row>
    <row r="14" spans="1:6" ht="24.75">
      <c r="A14" s="138" t="s">
        <v>9</v>
      </c>
      <c r="B14" s="135" t="s">
        <v>103</v>
      </c>
      <c r="C14" s="6"/>
      <c r="D14" s="143" t="s">
        <v>10</v>
      </c>
      <c r="E14" s="144"/>
      <c r="F14" s="136" t="s">
        <v>90</v>
      </c>
    </row>
    <row r="15" spans="1:6" ht="24.75">
      <c r="A15" s="138" t="s">
        <v>11</v>
      </c>
      <c r="B15" s="137">
        <v>44235</v>
      </c>
      <c r="C15" s="6"/>
      <c r="D15" s="143" t="s">
        <v>12</v>
      </c>
      <c r="E15" s="144"/>
      <c r="F15" s="89" t="s">
        <v>152</v>
      </c>
    </row>
    <row r="16" spans="1:6" ht="12" customHeight="1">
      <c r="A16" s="7"/>
      <c r="B16" s="8"/>
      <c r="C16" s="9"/>
      <c r="D16" s="10"/>
      <c r="E16" s="10"/>
      <c r="F16" s="11"/>
    </row>
    <row r="17" spans="1:6" ht="12" customHeight="1">
      <c r="A17" s="147" t="s">
        <v>13</v>
      </c>
      <c r="B17" s="148"/>
      <c r="C17" s="148"/>
      <c r="D17" s="148"/>
      <c r="E17" s="148"/>
      <c r="F17" s="148"/>
    </row>
    <row r="18" spans="1:6" ht="12" customHeight="1">
      <c r="A18" s="12"/>
      <c r="B18" s="13"/>
      <c r="C18" s="13"/>
      <c r="D18" s="13"/>
      <c r="E18" s="14"/>
      <c r="F18" s="14"/>
    </row>
    <row r="19" spans="1:6" ht="12" customHeight="1">
      <c r="A19" s="15" t="s">
        <v>14</v>
      </c>
      <c r="B19" s="16"/>
      <c r="C19" s="17"/>
      <c r="D19" s="17"/>
      <c r="E19" s="17"/>
      <c r="F19" s="17"/>
    </row>
    <row r="20" spans="1:6" ht="24" customHeight="1">
      <c r="A20" s="18" t="s">
        <v>15</v>
      </c>
      <c r="B20" s="18" t="s">
        <v>16</v>
      </c>
      <c r="C20" s="18" t="s">
        <v>17</v>
      </c>
      <c r="D20" s="18" t="s">
        <v>18</v>
      </c>
      <c r="E20" s="18" t="s">
        <v>19</v>
      </c>
      <c r="F20" s="18" t="s">
        <v>20</v>
      </c>
    </row>
    <row r="21" spans="1:6" ht="12.75" customHeight="1">
      <c r="A21" s="88" t="s">
        <v>91</v>
      </c>
      <c r="B21" s="89" t="s">
        <v>21</v>
      </c>
      <c r="C21" s="89">
        <v>15</v>
      </c>
      <c r="D21" s="89" t="s">
        <v>71</v>
      </c>
      <c r="E21" s="90">
        <v>20000</v>
      </c>
      <c r="F21" s="91">
        <f t="shared" ref="F21:F33" si="0">E21*C21</f>
        <v>300000</v>
      </c>
    </row>
    <row r="22" spans="1:6" ht="12.75" customHeight="1">
      <c r="A22" s="88" t="s">
        <v>92</v>
      </c>
      <c r="B22" s="89" t="s">
        <v>21</v>
      </c>
      <c r="C22" s="89">
        <v>12</v>
      </c>
      <c r="D22" s="89" t="s">
        <v>71</v>
      </c>
      <c r="E22" s="90">
        <v>20000</v>
      </c>
      <c r="F22" s="91">
        <f t="shared" si="0"/>
        <v>240000</v>
      </c>
    </row>
    <row r="23" spans="1:6" ht="12.75" customHeight="1">
      <c r="A23" s="92" t="s">
        <v>69</v>
      </c>
      <c r="B23" s="93" t="s">
        <v>21</v>
      </c>
      <c r="C23" s="93">
        <v>9</v>
      </c>
      <c r="D23" s="93" t="s">
        <v>63</v>
      </c>
      <c r="E23" s="94">
        <v>20000</v>
      </c>
      <c r="F23" s="91">
        <f t="shared" si="0"/>
        <v>180000</v>
      </c>
    </row>
    <row r="24" spans="1:6" ht="12.75" customHeight="1">
      <c r="A24" s="92" t="s">
        <v>93</v>
      </c>
      <c r="B24" s="93" t="s">
        <v>21</v>
      </c>
      <c r="C24" s="93">
        <v>1</v>
      </c>
      <c r="D24" s="93" t="s">
        <v>63</v>
      </c>
      <c r="E24" s="94">
        <v>20000</v>
      </c>
      <c r="F24" s="91">
        <f t="shared" si="0"/>
        <v>20000</v>
      </c>
    </row>
    <row r="25" spans="1:6" ht="12.75" customHeight="1">
      <c r="A25" s="92" t="s">
        <v>94</v>
      </c>
      <c r="B25" s="93" t="s">
        <v>21</v>
      </c>
      <c r="C25" s="93">
        <v>1</v>
      </c>
      <c r="D25" s="93" t="s">
        <v>63</v>
      </c>
      <c r="E25" s="94">
        <v>20000</v>
      </c>
      <c r="F25" s="91">
        <f t="shared" si="0"/>
        <v>20000</v>
      </c>
    </row>
    <row r="26" spans="1:6" ht="12.75" customHeight="1">
      <c r="A26" s="92" t="s">
        <v>80</v>
      </c>
      <c r="B26" s="93" t="s">
        <v>21</v>
      </c>
      <c r="C26" s="93">
        <v>16</v>
      </c>
      <c r="D26" s="93" t="s">
        <v>95</v>
      </c>
      <c r="E26" s="94">
        <v>20000</v>
      </c>
      <c r="F26" s="91">
        <f t="shared" si="0"/>
        <v>320000</v>
      </c>
    </row>
    <row r="27" spans="1:6" ht="12.75" customHeight="1">
      <c r="A27" s="92" t="s">
        <v>96</v>
      </c>
      <c r="B27" s="93" t="s">
        <v>21</v>
      </c>
      <c r="C27" s="93">
        <v>4</v>
      </c>
      <c r="D27" s="93" t="s">
        <v>70</v>
      </c>
      <c r="E27" s="94">
        <v>20000</v>
      </c>
      <c r="F27" s="91">
        <f t="shared" si="0"/>
        <v>80000</v>
      </c>
    </row>
    <row r="28" spans="1:6" ht="12.75" customHeight="1">
      <c r="A28" s="95" t="s">
        <v>67</v>
      </c>
      <c r="B28" s="96" t="s">
        <v>21</v>
      </c>
      <c r="C28" s="97">
        <v>1</v>
      </c>
      <c r="D28" s="96" t="s">
        <v>70</v>
      </c>
      <c r="E28" s="94">
        <v>35000</v>
      </c>
      <c r="F28" s="91">
        <f t="shared" si="0"/>
        <v>35000</v>
      </c>
    </row>
    <row r="29" spans="1:6" ht="12.75" customHeight="1">
      <c r="A29" s="92" t="s">
        <v>97</v>
      </c>
      <c r="B29" s="93" t="s">
        <v>21</v>
      </c>
      <c r="C29" s="93">
        <v>4</v>
      </c>
      <c r="D29" s="93" t="s">
        <v>70</v>
      </c>
      <c r="E29" s="94">
        <v>20000</v>
      </c>
      <c r="F29" s="91">
        <f t="shared" si="0"/>
        <v>80000</v>
      </c>
    </row>
    <row r="30" spans="1:6" ht="12.75" customHeight="1">
      <c r="A30" s="92" t="s">
        <v>98</v>
      </c>
      <c r="B30" s="93" t="s">
        <v>21</v>
      </c>
      <c r="C30" s="93">
        <v>5</v>
      </c>
      <c r="D30" s="93" t="s">
        <v>99</v>
      </c>
      <c r="E30" s="94">
        <v>20000</v>
      </c>
      <c r="F30" s="91">
        <f t="shared" si="0"/>
        <v>100000</v>
      </c>
    </row>
    <row r="31" spans="1:6" ht="12.75" customHeight="1">
      <c r="A31" s="92" t="s">
        <v>100</v>
      </c>
      <c r="B31" s="93" t="s">
        <v>21</v>
      </c>
      <c r="C31" s="93">
        <v>15</v>
      </c>
      <c r="D31" s="93" t="s">
        <v>95</v>
      </c>
      <c r="E31" s="94">
        <v>20000</v>
      </c>
      <c r="F31" s="91">
        <f t="shared" si="0"/>
        <v>300000</v>
      </c>
    </row>
    <row r="32" spans="1:6" ht="12.75" customHeight="1">
      <c r="A32" s="98" t="s">
        <v>101</v>
      </c>
      <c r="B32" s="99" t="s">
        <v>21</v>
      </c>
      <c r="C32" s="99">
        <v>160</v>
      </c>
      <c r="D32" s="99" t="s">
        <v>90</v>
      </c>
      <c r="E32" s="94">
        <v>20000</v>
      </c>
      <c r="F32" s="91">
        <f t="shared" si="0"/>
        <v>3200000</v>
      </c>
    </row>
    <row r="33" spans="1:254" ht="12.75" customHeight="1">
      <c r="A33" s="100" t="s">
        <v>102</v>
      </c>
      <c r="B33" s="101" t="s">
        <v>21</v>
      </c>
      <c r="C33" s="101">
        <v>27</v>
      </c>
      <c r="D33" s="101" t="s">
        <v>90</v>
      </c>
      <c r="E33" s="94">
        <v>20000</v>
      </c>
      <c r="F33" s="91">
        <f t="shared" si="0"/>
        <v>540000</v>
      </c>
    </row>
    <row r="34" spans="1:254" ht="12.75" customHeight="1">
      <c r="A34" s="128" t="s">
        <v>22</v>
      </c>
      <c r="B34" s="129"/>
      <c r="C34" s="129"/>
      <c r="D34" s="129"/>
      <c r="E34" s="130"/>
      <c r="F34" s="131">
        <f>SUM(F21:F33)</f>
        <v>5415000</v>
      </c>
    </row>
    <row r="35" spans="1:254" ht="12" customHeight="1">
      <c r="A35" s="12"/>
      <c r="B35" s="14"/>
      <c r="C35" s="14"/>
      <c r="D35" s="14"/>
      <c r="E35" s="19"/>
      <c r="F35" s="19"/>
    </row>
    <row r="36" spans="1:254" ht="12" customHeight="1">
      <c r="A36" s="37" t="s">
        <v>23</v>
      </c>
      <c r="B36" s="38"/>
      <c r="C36" s="39"/>
      <c r="D36" s="39"/>
      <c r="E36" s="40"/>
      <c r="F36" s="40"/>
    </row>
    <row r="37" spans="1:254" ht="24" customHeight="1">
      <c r="A37" s="44" t="s">
        <v>15</v>
      </c>
      <c r="B37" s="45" t="s">
        <v>16</v>
      </c>
      <c r="C37" s="45" t="s">
        <v>17</v>
      </c>
      <c r="D37" s="44" t="s">
        <v>18</v>
      </c>
      <c r="E37" s="45" t="s">
        <v>19</v>
      </c>
      <c r="F37" s="44" t="s">
        <v>20</v>
      </c>
    </row>
    <row r="38" spans="1:254" s="72" customFormat="1" ht="12" customHeight="1">
      <c r="A38" s="95" t="s">
        <v>67</v>
      </c>
      <c r="B38" s="96" t="s">
        <v>61</v>
      </c>
      <c r="C38" s="97">
        <v>2</v>
      </c>
      <c r="D38" s="96" t="s">
        <v>70</v>
      </c>
      <c r="E38" s="102">
        <v>40000</v>
      </c>
      <c r="F38" s="103">
        <f>C38*E38</f>
        <v>80000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</row>
    <row r="39" spans="1:254" ht="12" customHeight="1">
      <c r="A39" s="46" t="s">
        <v>24</v>
      </c>
      <c r="B39" s="47"/>
      <c r="C39" s="47"/>
      <c r="D39" s="47"/>
      <c r="E39" s="48"/>
      <c r="F39" s="132">
        <f>SUM(F38:F38)</f>
        <v>80000</v>
      </c>
    </row>
    <row r="40" spans="1:254" ht="12" customHeight="1">
      <c r="A40" s="41"/>
      <c r="B40" s="42"/>
      <c r="C40" s="42"/>
      <c r="D40" s="42"/>
      <c r="E40" s="43"/>
      <c r="F40" s="43"/>
    </row>
    <row r="41" spans="1:254" ht="12" customHeight="1">
      <c r="A41" s="37" t="s">
        <v>25</v>
      </c>
      <c r="B41" s="38"/>
      <c r="C41" s="39"/>
      <c r="D41" s="39"/>
      <c r="E41" s="40"/>
      <c r="F41" s="40"/>
    </row>
    <row r="42" spans="1:254" ht="24" customHeight="1">
      <c r="A42" s="44" t="s">
        <v>15</v>
      </c>
      <c r="B42" s="44" t="s">
        <v>16</v>
      </c>
      <c r="C42" s="44" t="s">
        <v>17</v>
      </c>
      <c r="D42" s="44" t="s">
        <v>18</v>
      </c>
      <c r="E42" s="45" t="s">
        <v>19</v>
      </c>
      <c r="F42" s="44" t="s">
        <v>20</v>
      </c>
    </row>
    <row r="43" spans="1:254" ht="12.75" customHeight="1">
      <c r="A43" s="104" t="s">
        <v>26</v>
      </c>
      <c r="B43" s="96" t="s">
        <v>104</v>
      </c>
      <c r="C43" s="96">
        <v>1</v>
      </c>
      <c r="D43" s="96" t="s">
        <v>105</v>
      </c>
      <c r="E43" s="105">
        <v>90000</v>
      </c>
      <c r="F43" s="106">
        <f>E43*C43</f>
        <v>90000</v>
      </c>
    </row>
    <row r="44" spans="1:254" ht="12.75" customHeight="1">
      <c r="A44" s="104" t="s">
        <v>106</v>
      </c>
      <c r="B44" s="96" t="s">
        <v>104</v>
      </c>
      <c r="C44" s="96">
        <v>3</v>
      </c>
      <c r="D44" s="96" t="s">
        <v>105</v>
      </c>
      <c r="E44" s="105">
        <v>40000</v>
      </c>
      <c r="F44" s="106">
        <f>E44*C44</f>
        <v>120000</v>
      </c>
    </row>
    <row r="45" spans="1:254" ht="12.75" customHeight="1">
      <c r="A45" s="104" t="s">
        <v>66</v>
      </c>
      <c r="B45" s="96" t="s">
        <v>104</v>
      </c>
      <c r="C45" s="96">
        <v>2</v>
      </c>
      <c r="D45" s="96" t="s">
        <v>63</v>
      </c>
      <c r="E45" s="105">
        <v>35000</v>
      </c>
      <c r="F45" s="106">
        <f>E45*C45</f>
        <v>70000</v>
      </c>
    </row>
    <row r="46" spans="1:254" ht="12.75" customHeight="1">
      <c r="A46" s="104" t="s">
        <v>72</v>
      </c>
      <c r="B46" s="96" t="s">
        <v>104</v>
      </c>
      <c r="C46" s="96">
        <v>1</v>
      </c>
      <c r="D46" s="96" t="s">
        <v>63</v>
      </c>
      <c r="E46" s="105">
        <v>15000</v>
      </c>
      <c r="F46" s="106">
        <f>E46*C46</f>
        <v>15000</v>
      </c>
    </row>
    <row r="47" spans="1:254" ht="12.75" customHeight="1">
      <c r="A47" s="104" t="s">
        <v>107</v>
      </c>
      <c r="B47" s="96" t="s">
        <v>104</v>
      </c>
      <c r="C47" s="96">
        <v>1</v>
      </c>
      <c r="D47" s="96" t="s">
        <v>63</v>
      </c>
      <c r="E47" s="105">
        <v>80000</v>
      </c>
      <c r="F47" s="106">
        <f>E47*C47</f>
        <v>80000</v>
      </c>
    </row>
    <row r="48" spans="1:254" ht="12.75" customHeight="1">
      <c r="A48" s="46" t="s">
        <v>27</v>
      </c>
      <c r="B48" s="47"/>
      <c r="C48" s="47"/>
      <c r="D48" s="47"/>
      <c r="E48" s="48"/>
      <c r="F48" s="126">
        <f>SUM(F43:F47)</f>
        <v>375000</v>
      </c>
    </row>
    <row r="49" spans="1:254" ht="12" customHeight="1">
      <c r="A49" s="41"/>
      <c r="B49" s="42"/>
      <c r="C49" s="42"/>
      <c r="D49" s="42"/>
      <c r="E49" s="43"/>
      <c r="F49" s="43"/>
    </row>
    <row r="50" spans="1:254" ht="12" customHeight="1">
      <c r="A50" s="37" t="s">
        <v>28</v>
      </c>
      <c r="B50" s="38"/>
      <c r="C50" s="39"/>
      <c r="D50" s="39"/>
      <c r="E50" s="40"/>
      <c r="F50" s="40"/>
    </row>
    <row r="51" spans="1:254" ht="24" customHeight="1">
      <c r="A51" s="45" t="s">
        <v>29</v>
      </c>
      <c r="B51" s="45" t="s">
        <v>30</v>
      </c>
      <c r="C51" s="45" t="s">
        <v>31</v>
      </c>
      <c r="D51" s="45" t="s">
        <v>18</v>
      </c>
      <c r="E51" s="45" t="s">
        <v>19</v>
      </c>
      <c r="F51" s="45" t="s">
        <v>20</v>
      </c>
      <c r="J51" s="36"/>
    </row>
    <row r="52" spans="1:254" ht="12.75" customHeight="1">
      <c r="A52" s="107" t="s">
        <v>108</v>
      </c>
      <c r="B52" s="108" t="s">
        <v>109</v>
      </c>
      <c r="C52" s="108">
        <v>6</v>
      </c>
      <c r="D52" s="108" t="s">
        <v>110</v>
      </c>
      <c r="E52" s="109">
        <v>60000</v>
      </c>
      <c r="F52" s="139">
        <f>E52*C52</f>
        <v>360000</v>
      </c>
      <c r="J52" s="36"/>
    </row>
    <row r="53" spans="1:254" ht="12.75" customHeight="1">
      <c r="A53" s="110" t="s">
        <v>111</v>
      </c>
      <c r="B53" s="111"/>
      <c r="C53" s="111"/>
      <c r="D53" s="111"/>
      <c r="E53" s="111"/>
      <c r="F53" s="139">
        <f>E53*C53</f>
        <v>0</v>
      </c>
    </row>
    <row r="54" spans="1:254" ht="12.75" customHeight="1">
      <c r="A54" s="112" t="s">
        <v>112</v>
      </c>
      <c r="B54" s="113" t="s">
        <v>73</v>
      </c>
      <c r="C54" s="114">
        <v>16000</v>
      </c>
      <c r="D54" s="113" t="s">
        <v>63</v>
      </c>
      <c r="E54" s="115">
        <v>130</v>
      </c>
      <c r="F54" s="139">
        <f>E54*C54</f>
        <v>2080000</v>
      </c>
    </row>
    <row r="55" spans="1:254" ht="12.75" customHeight="1">
      <c r="A55" s="116" t="s">
        <v>113</v>
      </c>
      <c r="B55" s="113"/>
      <c r="C55" s="114"/>
      <c r="D55" s="113"/>
      <c r="E55" s="115"/>
      <c r="F55" s="139">
        <f t="shared" ref="F55:F76" si="1">E55*C55</f>
        <v>0</v>
      </c>
    </row>
    <row r="56" spans="1:254" ht="12.75" customHeight="1">
      <c r="A56" s="112" t="s">
        <v>114</v>
      </c>
      <c r="B56" s="113" t="s">
        <v>75</v>
      </c>
      <c r="C56" s="114">
        <v>4</v>
      </c>
      <c r="D56" s="113" t="s">
        <v>115</v>
      </c>
      <c r="E56" s="115">
        <v>9083</v>
      </c>
      <c r="F56" s="139">
        <f t="shared" si="1"/>
        <v>36332</v>
      </c>
    </row>
    <row r="57" spans="1:254" ht="12.75" customHeight="1">
      <c r="A57" s="112" t="s">
        <v>116</v>
      </c>
      <c r="B57" s="113" t="s">
        <v>75</v>
      </c>
      <c r="C57" s="114">
        <v>3</v>
      </c>
      <c r="D57" s="113" t="str">
        <f>+D56</f>
        <v>Septiembre-dic</v>
      </c>
      <c r="E57" s="115">
        <v>14000</v>
      </c>
      <c r="F57" s="139">
        <f t="shared" si="1"/>
        <v>42000</v>
      </c>
    </row>
    <row r="58" spans="1:254" ht="12.75" customHeight="1">
      <c r="A58" s="112" t="s">
        <v>117</v>
      </c>
      <c r="B58" s="113" t="s">
        <v>75</v>
      </c>
      <c r="C58" s="114">
        <v>2</v>
      </c>
      <c r="D58" s="113" t="str">
        <f>+D57</f>
        <v>Septiembre-dic</v>
      </c>
      <c r="E58" s="115">
        <v>21000</v>
      </c>
      <c r="F58" s="139">
        <f t="shared" si="1"/>
        <v>42000</v>
      </c>
    </row>
    <row r="59" spans="1:254" ht="12.75" customHeight="1">
      <c r="A59" s="112" t="s">
        <v>118</v>
      </c>
      <c r="B59" s="113" t="s">
        <v>75</v>
      </c>
      <c r="C59" s="114">
        <v>6</v>
      </c>
      <c r="D59" s="113" t="s">
        <v>119</v>
      </c>
      <c r="E59" s="115">
        <v>14500</v>
      </c>
      <c r="F59" s="139">
        <f t="shared" si="1"/>
        <v>87000</v>
      </c>
    </row>
    <row r="60" spans="1:254" ht="12.75" customHeight="1">
      <c r="A60" s="117" t="s">
        <v>32</v>
      </c>
      <c r="B60" s="111"/>
      <c r="C60" s="111"/>
      <c r="D60" s="111"/>
      <c r="E60" s="111"/>
      <c r="F60" s="139">
        <f t="shared" si="1"/>
        <v>0</v>
      </c>
    </row>
    <row r="61" spans="1:254" ht="12.75" customHeight="1">
      <c r="A61" s="112" t="s">
        <v>74</v>
      </c>
      <c r="B61" s="113" t="s">
        <v>33</v>
      </c>
      <c r="C61" s="113">
        <v>300</v>
      </c>
      <c r="D61" s="113" t="s">
        <v>120</v>
      </c>
      <c r="E61" s="115">
        <v>760</v>
      </c>
      <c r="F61" s="139">
        <f t="shared" si="1"/>
        <v>228000</v>
      </c>
    </row>
    <row r="62" spans="1:254" ht="12.75" customHeight="1">
      <c r="A62" s="112" t="s">
        <v>121</v>
      </c>
      <c r="B62" s="113" t="s">
        <v>33</v>
      </c>
      <c r="C62" s="113">
        <v>500</v>
      </c>
      <c r="D62" s="113" t="s">
        <v>122</v>
      </c>
      <c r="E62" s="115">
        <v>400</v>
      </c>
      <c r="F62" s="139">
        <f t="shared" si="1"/>
        <v>200000</v>
      </c>
    </row>
    <row r="63" spans="1:254" s="70" customFormat="1" ht="12.75" customHeight="1">
      <c r="A63" s="118" t="s">
        <v>76</v>
      </c>
      <c r="B63" s="119"/>
      <c r="C63" s="119"/>
      <c r="D63" s="119"/>
      <c r="E63" s="119"/>
      <c r="F63" s="139">
        <f t="shared" si="1"/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</row>
    <row r="64" spans="1:254" s="70" customFormat="1" ht="12.75" customHeight="1">
      <c r="A64" s="112" t="s">
        <v>123</v>
      </c>
      <c r="B64" s="113" t="s">
        <v>75</v>
      </c>
      <c r="C64" s="113">
        <v>1</v>
      </c>
      <c r="D64" s="113" t="s">
        <v>63</v>
      </c>
      <c r="E64" s="115">
        <v>65000</v>
      </c>
      <c r="F64" s="139">
        <f t="shared" si="1"/>
        <v>65000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</row>
    <row r="65" spans="1:254" s="70" customFormat="1" ht="12.75" customHeight="1">
      <c r="A65" s="112" t="s">
        <v>124</v>
      </c>
      <c r="B65" s="113" t="s">
        <v>33</v>
      </c>
      <c r="C65" s="113">
        <v>1</v>
      </c>
      <c r="D65" s="113" t="s">
        <v>63</v>
      </c>
      <c r="E65" s="115">
        <v>32300</v>
      </c>
      <c r="F65" s="139">
        <f t="shared" si="1"/>
        <v>32300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</row>
    <row r="66" spans="1:254" s="70" customFormat="1" ht="12.75" customHeight="1">
      <c r="A66" s="112" t="s">
        <v>125</v>
      </c>
      <c r="B66" s="113" t="s">
        <v>33</v>
      </c>
      <c r="C66" s="113">
        <v>1</v>
      </c>
      <c r="D66" s="113" t="s">
        <v>126</v>
      </c>
      <c r="E66" s="115">
        <v>10650</v>
      </c>
      <c r="F66" s="139">
        <f t="shared" si="1"/>
        <v>10650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</row>
    <row r="67" spans="1:254" s="70" customFormat="1" ht="12.75" customHeight="1">
      <c r="A67" s="112" t="s">
        <v>127</v>
      </c>
      <c r="B67" s="113" t="s">
        <v>33</v>
      </c>
      <c r="C67" s="113">
        <v>2</v>
      </c>
      <c r="D67" s="113" t="s">
        <v>126</v>
      </c>
      <c r="E67" s="115">
        <v>6300</v>
      </c>
      <c r="F67" s="139">
        <f t="shared" si="1"/>
        <v>12600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</row>
    <row r="68" spans="1:254" s="70" customFormat="1" ht="12.75" customHeight="1">
      <c r="A68" s="112" t="s">
        <v>128</v>
      </c>
      <c r="B68" s="113" t="s">
        <v>75</v>
      </c>
      <c r="C68" s="113">
        <v>1</v>
      </c>
      <c r="D68" s="113" t="s">
        <v>129</v>
      </c>
      <c r="E68" s="115">
        <v>72840</v>
      </c>
      <c r="F68" s="139">
        <f t="shared" si="1"/>
        <v>72840</v>
      </c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</row>
    <row r="69" spans="1:254" s="70" customFormat="1" ht="12.75" customHeight="1">
      <c r="A69" s="112" t="s">
        <v>130</v>
      </c>
      <c r="B69" s="113" t="s">
        <v>75</v>
      </c>
      <c r="C69" s="113">
        <v>1</v>
      </c>
      <c r="D69" s="113" t="s">
        <v>131</v>
      </c>
      <c r="E69" s="115">
        <v>85300</v>
      </c>
      <c r="F69" s="139">
        <f t="shared" si="1"/>
        <v>85300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</row>
    <row r="70" spans="1:254" s="70" customFormat="1" ht="12.75" customHeight="1">
      <c r="A70" s="112" t="s">
        <v>132</v>
      </c>
      <c r="B70" s="113" t="s">
        <v>75</v>
      </c>
      <c r="C70" s="113">
        <v>2</v>
      </c>
      <c r="D70" s="113" t="s">
        <v>90</v>
      </c>
      <c r="E70" s="115">
        <v>38020</v>
      </c>
      <c r="F70" s="139">
        <f t="shared" si="1"/>
        <v>76040</v>
      </c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</row>
    <row r="71" spans="1:254" s="70" customFormat="1" ht="12.75" customHeight="1">
      <c r="A71" s="118" t="s">
        <v>34</v>
      </c>
      <c r="B71" s="113"/>
      <c r="C71" s="114"/>
      <c r="D71" s="113"/>
      <c r="E71" s="115"/>
      <c r="F71" s="139">
        <f t="shared" si="1"/>
        <v>0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</row>
    <row r="72" spans="1:254" s="70" customFormat="1" ht="12.75" customHeight="1">
      <c r="A72" s="120" t="s">
        <v>133</v>
      </c>
      <c r="B72" s="113" t="s">
        <v>75</v>
      </c>
      <c r="C72" s="114">
        <v>1</v>
      </c>
      <c r="D72" s="113" t="s">
        <v>134</v>
      </c>
      <c r="E72" s="115">
        <v>38900</v>
      </c>
      <c r="F72" s="139">
        <f t="shared" si="1"/>
        <v>38900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</row>
    <row r="73" spans="1:254" s="70" customFormat="1" ht="12.75" customHeight="1">
      <c r="A73" s="120" t="s">
        <v>135</v>
      </c>
      <c r="B73" s="113" t="s">
        <v>75</v>
      </c>
      <c r="C73" s="114">
        <v>1</v>
      </c>
      <c r="D73" s="113" t="s">
        <v>136</v>
      </c>
      <c r="E73" s="115">
        <v>6500</v>
      </c>
      <c r="F73" s="139">
        <f t="shared" si="1"/>
        <v>6500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</row>
    <row r="74" spans="1:254" s="70" customFormat="1" ht="12.75" customHeight="1">
      <c r="A74" s="112" t="s">
        <v>137</v>
      </c>
      <c r="B74" s="113" t="s">
        <v>75</v>
      </c>
      <c r="C74" s="113">
        <v>1</v>
      </c>
      <c r="D74" s="113" t="s">
        <v>63</v>
      </c>
      <c r="E74" s="115">
        <v>29450</v>
      </c>
      <c r="F74" s="139">
        <f t="shared" si="1"/>
        <v>29450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</row>
    <row r="75" spans="1:254" s="70" customFormat="1" ht="12.75" customHeight="1">
      <c r="A75" s="118" t="s">
        <v>35</v>
      </c>
      <c r="B75" s="119"/>
      <c r="C75" s="119"/>
      <c r="D75" s="119"/>
      <c r="E75" s="119"/>
      <c r="F75" s="139">
        <f t="shared" si="1"/>
        <v>0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</row>
    <row r="76" spans="1:254" s="70" customFormat="1" ht="12.75" customHeight="1">
      <c r="A76" s="120" t="s">
        <v>138</v>
      </c>
      <c r="B76" s="121" t="s">
        <v>75</v>
      </c>
      <c r="C76" s="121">
        <v>1</v>
      </c>
      <c r="D76" s="121" t="s">
        <v>63</v>
      </c>
      <c r="E76" s="121">
        <v>9500</v>
      </c>
      <c r="F76" s="139">
        <f t="shared" si="1"/>
        <v>9500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</row>
    <row r="77" spans="1:254" s="70" customFormat="1" ht="12.75" customHeight="1">
      <c r="A77" s="112" t="s">
        <v>139</v>
      </c>
      <c r="B77" s="113" t="s">
        <v>75</v>
      </c>
      <c r="C77" s="113">
        <v>1</v>
      </c>
      <c r="D77" s="113" t="s">
        <v>63</v>
      </c>
      <c r="E77" s="115">
        <v>39930</v>
      </c>
      <c r="F77" s="139">
        <f>E77*C77</f>
        <v>39930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</row>
    <row r="78" spans="1:254" s="70" customFormat="1" ht="12.75" customHeight="1">
      <c r="A78" s="112" t="s">
        <v>140</v>
      </c>
      <c r="B78" s="113" t="s">
        <v>75</v>
      </c>
      <c r="C78" s="113">
        <v>0.5</v>
      </c>
      <c r="D78" s="113" t="s">
        <v>126</v>
      </c>
      <c r="E78" s="115">
        <v>14500</v>
      </c>
      <c r="F78" s="139">
        <f>E78*C78</f>
        <v>7250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</row>
    <row r="79" spans="1:254" s="70" customFormat="1" ht="12.75" customHeight="1">
      <c r="A79" s="112" t="s">
        <v>141</v>
      </c>
      <c r="B79" s="113" t="s">
        <v>33</v>
      </c>
      <c r="C79" s="113">
        <v>1</v>
      </c>
      <c r="D79" s="113" t="s">
        <v>142</v>
      </c>
      <c r="E79" s="115">
        <v>21300</v>
      </c>
      <c r="F79" s="139">
        <f>E79*C79</f>
        <v>21300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</row>
    <row r="80" spans="1:254" s="70" customFormat="1" ht="12.75" customHeight="1">
      <c r="A80" s="112" t="s">
        <v>143</v>
      </c>
      <c r="B80" s="113" t="s">
        <v>75</v>
      </c>
      <c r="C80" s="113">
        <v>1</v>
      </c>
      <c r="D80" s="113" t="s">
        <v>122</v>
      </c>
      <c r="E80" s="115">
        <v>24650</v>
      </c>
      <c r="F80" s="139">
        <f>E80*C80</f>
        <v>24650</v>
      </c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</row>
    <row r="81" spans="1:254" s="70" customFormat="1" ht="12.75" customHeight="1">
      <c r="A81" s="118" t="s">
        <v>37</v>
      </c>
      <c r="B81" s="119"/>
      <c r="C81" s="119"/>
      <c r="D81" s="119"/>
      <c r="E81" s="119"/>
      <c r="F81" s="139">
        <f>E81*C81</f>
        <v>0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</row>
    <row r="82" spans="1:254" s="70" customFormat="1" ht="12.75" customHeight="1">
      <c r="A82" s="112" t="s">
        <v>144</v>
      </c>
      <c r="B82" s="113" t="s">
        <v>73</v>
      </c>
      <c r="C82" s="114">
        <v>2000</v>
      </c>
      <c r="D82" s="113" t="s">
        <v>90</v>
      </c>
      <c r="E82" s="115">
        <v>1000</v>
      </c>
      <c r="F82" s="139">
        <f>(E82*C82)/4</f>
        <v>500000</v>
      </c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</row>
    <row r="83" spans="1:254" s="70" customFormat="1" ht="12.75" customHeight="1">
      <c r="A83" s="117" t="s">
        <v>37</v>
      </c>
      <c r="B83" s="122"/>
      <c r="C83" s="122"/>
      <c r="D83" s="122"/>
      <c r="E83" s="122"/>
      <c r="F83" s="139">
        <f t="shared" ref="F83" si="2">E83*C83</f>
        <v>0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</row>
    <row r="84" spans="1:254" s="70" customFormat="1" ht="12.75" customHeight="1">
      <c r="A84" s="120" t="s">
        <v>145</v>
      </c>
      <c r="B84" s="123" t="s">
        <v>73</v>
      </c>
      <c r="C84" s="124">
        <v>2200</v>
      </c>
      <c r="D84" s="123" t="s">
        <v>63</v>
      </c>
      <c r="E84" s="125">
        <v>1200</v>
      </c>
      <c r="F84" s="139">
        <f>(E84*C84)/4</f>
        <v>660000</v>
      </c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</row>
    <row r="85" spans="1:254" s="70" customFormat="1" ht="12.75" customHeight="1">
      <c r="A85" s="120" t="s">
        <v>146</v>
      </c>
      <c r="B85" s="123" t="s">
        <v>33</v>
      </c>
      <c r="C85" s="123">
        <v>1200</v>
      </c>
      <c r="D85" s="123" t="s">
        <v>147</v>
      </c>
      <c r="E85" s="125">
        <v>2690</v>
      </c>
      <c r="F85" s="139">
        <f>(E85*C85)/4</f>
        <v>807000</v>
      </c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</row>
    <row r="86" spans="1:254" s="70" customFormat="1" ht="12.75" customHeight="1">
      <c r="A86" s="120" t="s">
        <v>148</v>
      </c>
      <c r="B86" s="123" t="s">
        <v>33</v>
      </c>
      <c r="C86" s="123">
        <v>10</v>
      </c>
      <c r="D86" s="123" t="s">
        <v>147</v>
      </c>
      <c r="E86" s="125">
        <v>2800</v>
      </c>
      <c r="F86" s="139">
        <f>(E86*C86)/4</f>
        <v>7000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</row>
    <row r="87" spans="1:254" ht="13.5" customHeight="1">
      <c r="A87" s="46" t="s">
        <v>36</v>
      </c>
      <c r="B87" s="47"/>
      <c r="C87" s="47"/>
      <c r="D87" s="47"/>
      <c r="E87" s="48"/>
      <c r="F87" s="126">
        <f>SUM(F52:F86)</f>
        <v>5581542</v>
      </c>
    </row>
    <row r="88" spans="1:254" ht="12" customHeight="1">
      <c r="A88" s="41"/>
      <c r="B88" s="42"/>
      <c r="C88" s="42"/>
      <c r="D88" s="49"/>
      <c r="E88" s="43"/>
      <c r="F88" s="43"/>
    </row>
    <row r="89" spans="1:254" ht="12" customHeight="1">
      <c r="A89" s="37" t="s">
        <v>37</v>
      </c>
      <c r="B89" s="38"/>
      <c r="C89" s="39"/>
      <c r="D89" s="39"/>
      <c r="E89" s="40"/>
      <c r="F89" s="40"/>
    </row>
    <row r="90" spans="1:254" ht="24" customHeight="1">
      <c r="A90" s="44" t="s">
        <v>38</v>
      </c>
      <c r="B90" s="45" t="s">
        <v>64</v>
      </c>
      <c r="C90" s="45" t="s">
        <v>65</v>
      </c>
      <c r="D90" s="44" t="s">
        <v>18</v>
      </c>
      <c r="E90" s="45" t="s">
        <v>19</v>
      </c>
      <c r="F90" s="44" t="s">
        <v>20</v>
      </c>
    </row>
    <row r="91" spans="1:254" ht="12.75" customHeight="1">
      <c r="A91" s="104" t="s">
        <v>149</v>
      </c>
      <c r="B91" s="96" t="s">
        <v>73</v>
      </c>
      <c r="C91" s="96">
        <v>8</v>
      </c>
      <c r="D91" s="96" t="s">
        <v>88</v>
      </c>
      <c r="E91" s="102">
        <v>200000</v>
      </c>
      <c r="F91" s="139">
        <f>E91*C91</f>
        <v>1600000</v>
      </c>
    </row>
    <row r="92" spans="1:254" ht="12.75" customHeight="1">
      <c r="A92" s="127" t="s">
        <v>150</v>
      </c>
      <c r="B92" s="96" t="s">
        <v>73</v>
      </c>
      <c r="C92" s="96">
        <v>8</v>
      </c>
      <c r="D92" s="96" t="s">
        <v>88</v>
      </c>
      <c r="E92" s="102">
        <v>180000</v>
      </c>
      <c r="F92" s="139">
        <f>E92*C92</f>
        <v>1440000</v>
      </c>
    </row>
    <row r="93" spans="1:254" ht="13.5" customHeight="1">
      <c r="A93" s="50" t="s">
        <v>39</v>
      </c>
      <c r="B93" s="51"/>
      <c r="C93" s="51"/>
      <c r="D93" s="51"/>
      <c r="E93" s="52"/>
      <c r="F93" s="126">
        <f>SUM(F91:F92)</f>
        <v>3040000</v>
      </c>
    </row>
    <row r="94" spans="1:254" ht="12" customHeight="1">
      <c r="A94" s="53"/>
      <c r="B94" s="53"/>
      <c r="C94" s="53"/>
      <c r="D94" s="53"/>
      <c r="E94" s="54"/>
      <c r="F94" s="54"/>
    </row>
    <row r="95" spans="1:254" ht="12" customHeight="1">
      <c r="A95" s="149" t="s">
        <v>40</v>
      </c>
      <c r="B95" s="150"/>
      <c r="C95" s="150"/>
      <c r="D95" s="150"/>
      <c r="E95" s="151"/>
      <c r="F95" s="55">
        <f>F34+F39+F48+F87+F93</f>
        <v>14491542</v>
      </c>
    </row>
    <row r="96" spans="1:254" ht="12" customHeight="1">
      <c r="A96" s="152" t="s">
        <v>41</v>
      </c>
      <c r="B96" s="153"/>
      <c r="C96" s="153"/>
      <c r="D96" s="153"/>
      <c r="E96" s="154"/>
      <c r="F96" s="56">
        <f>F95*0.05</f>
        <v>724577.10000000009</v>
      </c>
    </row>
    <row r="97" spans="1:6" ht="12" customHeight="1">
      <c r="A97" s="149" t="s">
        <v>42</v>
      </c>
      <c r="B97" s="150"/>
      <c r="C97" s="150"/>
      <c r="D97" s="150"/>
      <c r="E97" s="151"/>
      <c r="F97" s="55">
        <f>F96+F95</f>
        <v>15216119.1</v>
      </c>
    </row>
    <row r="98" spans="1:6" ht="12" customHeight="1">
      <c r="A98" s="152" t="s">
        <v>43</v>
      </c>
      <c r="B98" s="153"/>
      <c r="C98" s="153"/>
      <c r="D98" s="153"/>
      <c r="E98" s="154"/>
      <c r="F98" s="56">
        <f>F12</f>
        <v>20000000</v>
      </c>
    </row>
    <row r="99" spans="1:6" ht="12" customHeight="1">
      <c r="A99" s="149" t="s">
        <v>44</v>
      </c>
      <c r="B99" s="150"/>
      <c r="C99" s="150"/>
      <c r="D99" s="150"/>
      <c r="E99" s="151"/>
      <c r="F99" s="57">
        <f>F98-F97</f>
        <v>4783880.9000000004</v>
      </c>
    </row>
    <row r="100" spans="1:6" ht="12" customHeight="1">
      <c r="A100" s="24" t="s">
        <v>45</v>
      </c>
      <c r="B100" s="25"/>
      <c r="C100" s="25"/>
      <c r="D100" s="25"/>
      <c r="E100" s="25"/>
      <c r="F100" s="22"/>
    </row>
    <row r="101" spans="1:6" ht="12.75" customHeight="1" thickBot="1">
      <c r="A101" s="26"/>
      <c r="B101" s="25"/>
      <c r="C101" s="25"/>
      <c r="D101" s="25"/>
      <c r="E101" s="25"/>
      <c r="F101" s="22"/>
    </row>
    <row r="102" spans="1:6" ht="12" customHeight="1">
      <c r="A102" s="28" t="s">
        <v>46</v>
      </c>
      <c r="B102" s="29"/>
      <c r="C102" s="29"/>
      <c r="D102" s="29"/>
      <c r="E102" s="30"/>
      <c r="F102" s="22"/>
    </row>
    <row r="103" spans="1:6" ht="12" customHeight="1">
      <c r="A103" s="31" t="s">
        <v>47</v>
      </c>
      <c r="B103" s="23"/>
      <c r="C103" s="23"/>
      <c r="D103" s="23"/>
      <c r="E103" s="32"/>
      <c r="F103" s="22"/>
    </row>
    <row r="104" spans="1:6" ht="12" customHeight="1">
      <c r="A104" s="31" t="s">
        <v>48</v>
      </c>
      <c r="B104" s="23"/>
      <c r="C104" s="23"/>
      <c r="D104" s="23"/>
      <c r="E104" s="32"/>
      <c r="F104" s="22"/>
    </row>
    <row r="105" spans="1:6" ht="12" customHeight="1">
      <c r="A105" s="31" t="s">
        <v>82</v>
      </c>
      <c r="B105" s="23"/>
      <c r="C105" s="23"/>
      <c r="D105" s="23"/>
      <c r="E105" s="32"/>
      <c r="F105" s="22"/>
    </row>
    <row r="106" spans="1:6" ht="12" customHeight="1">
      <c r="A106" s="31" t="s">
        <v>49</v>
      </c>
      <c r="B106" s="23"/>
      <c r="C106" s="23"/>
      <c r="D106" s="23"/>
      <c r="E106" s="32"/>
      <c r="F106" s="22"/>
    </row>
    <row r="107" spans="1:6" ht="12" customHeight="1">
      <c r="A107" s="31" t="s">
        <v>50</v>
      </c>
      <c r="B107" s="23"/>
      <c r="C107" s="23"/>
      <c r="D107" s="23"/>
      <c r="E107" s="32"/>
      <c r="F107" s="22"/>
    </row>
    <row r="108" spans="1:6" ht="12" customHeight="1">
      <c r="A108" s="31" t="s">
        <v>51</v>
      </c>
      <c r="B108" s="23"/>
      <c r="C108" s="23"/>
      <c r="D108" s="23"/>
      <c r="E108" s="32"/>
      <c r="F108" s="22"/>
    </row>
    <row r="109" spans="1:6" ht="12.75" customHeight="1" thickBot="1">
      <c r="A109" s="33" t="s">
        <v>83</v>
      </c>
      <c r="B109" s="34"/>
      <c r="C109" s="34"/>
      <c r="D109" s="34"/>
      <c r="E109" s="35"/>
      <c r="F109" s="22"/>
    </row>
    <row r="110" spans="1:6" ht="12.75" customHeight="1" thickBot="1">
      <c r="A110" s="27"/>
      <c r="B110" s="23"/>
      <c r="C110" s="23"/>
      <c r="D110" s="23"/>
      <c r="E110" s="23"/>
      <c r="F110" s="22"/>
    </row>
    <row r="111" spans="1:6" ht="15" customHeight="1" thickBot="1">
      <c r="A111" s="141" t="s">
        <v>52</v>
      </c>
      <c r="B111" s="142"/>
      <c r="C111" s="58"/>
      <c r="D111" s="20"/>
      <c r="E111" s="20"/>
      <c r="F111" s="22"/>
    </row>
    <row r="112" spans="1:6" ht="12" customHeight="1">
      <c r="A112" s="59" t="s">
        <v>38</v>
      </c>
      <c r="B112" s="60" t="s">
        <v>53</v>
      </c>
      <c r="C112" s="61" t="s">
        <v>54</v>
      </c>
      <c r="D112" s="20"/>
      <c r="E112" s="20"/>
      <c r="F112" s="22"/>
    </row>
    <row r="113" spans="1:6" ht="12" customHeight="1">
      <c r="A113" s="62" t="s">
        <v>55</v>
      </c>
      <c r="B113" s="64">
        <f>F34</f>
        <v>5415000</v>
      </c>
      <c r="C113" s="65">
        <f>(B113/B119)</f>
        <v>0.35587260880469845</v>
      </c>
      <c r="D113" s="20"/>
      <c r="E113" s="20"/>
      <c r="F113" s="22"/>
    </row>
    <row r="114" spans="1:6" ht="12" customHeight="1">
      <c r="A114" s="62" t="s">
        <v>56</v>
      </c>
      <c r="B114" s="140">
        <f>F39</f>
        <v>80000</v>
      </c>
      <c r="C114" s="65">
        <f>+B114/B119</f>
        <v>5.2575824015467917E-3</v>
      </c>
      <c r="D114" s="20"/>
      <c r="E114" s="20"/>
      <c r="F114" s="22"/>
    </row>
    <row r="115" spans="1:6" ht="12" customHeight="1">
      <c r="A115" s="62" t="s">
        <v>57</v>
      </c>
      <c r="B115" s="64">
        <f>F48</f>
        <v>375000</v>
      </c>
      <c r="C115" s="65">
        <f>(B115/B119)</f>
        <v>2.4644917507250584E-2</v>
      </c>
      <c r="D115" s="20"/>
      <c r="E115" s="20"/>
      <c r="F115" s="22"/>
    </row>
    <row r="116" spans="1:6" ht="12" customHeight="1">
      <c r="A116" s="62" t="s">
        <v>29</v>
      </c>
      <c r="B116" s="64">
        <f>F87</f>
        <v>5581542</v>
      </c>
      <c r="C116" s="65">
        <f>(B116/B119)</f>
        <v>0.3668177124086785</v>
      </c>
      <c r="D116" s="20"/>
      <c r="E116" s="20"/>
      <c r="F116" s="22"/>
    </row>
    <row r="117" spans="1:6" ht="12" customHeight="1">
      <c r="A117" s="62" t="s">
        <v>58</v>
      </c>
      <c r="B117" s="66">
        <f>F93</f>
        <v>3040000</v>
      </c>
      <c r="C117" s="65">
        <f>(B117/B119)</f>
        <v>0.19978813125877806</v>
      </c>
      <c r="D117" s="21"/>
      <c r="E117" s="21"/>
      <c r="F117" s="22"/>
    </row>
    <row r="118" spans="1:6" ht="12" customHeight="1">
      <c r="A118" s="62" t="s">
        <v>59</v>
      </c>
      <c r="B118" s="66">
        <f>F96</f>
        <v>724577.10000000009</v>
      </c>
      <c r="C118" s="65">
        <f>(B118/B119)</f>
        <v>4.7619047619047623E-2</v>
      </c>
      <c r="D118" s="21"/>
      <c r="E118" s="21"/>
      <c r="F118" s="22"/>
    </row>
    <row r="119" spans="1:6" ht="12.75" customHeight="1" thickBot="1">
      <c r="A119" s="63" t="s">
        <v>60</v>
      </c>
      <c r="B119" s="67">
        <f>SUM(B113:B118)</f>
        <v>15216119.1</v>
      </c>
      <c r="C119" s="68">
        <f>SUM(C113:C118)</f>
        <v>1</v>
      </c>
      <c r="D119" s="21"/>
      <c r="E119" s="21"/>
      <c r="F119" s="22" t="s">
        <v>68</v>
      </c>
    </row>
    <row r="120" spans="1:6" ht="12" customHeight="1">
      <c r="A120" s="26"/>
      <c r="B120" s="25"/>
      <c r="C120" s="25"/>
      <c r="D120" s="25"/>
      <c r="E120" s="25"/>
      <c r="F120" s="22"/>
    </row>
    <row r="121" spans="1:6" ht="11.25" customHeight="1" thickBot="1">
      <c r="A121" s="84"/>
      <c r="B121" s="83" t="s">
        <v>151</v>
      </c>
      <c r="C121" s="82"/>
      <c r="D121" s="81"/>
      <c r="E121" s="80"/>
      <c r="F121" s="22"/>
    </row>
    <row r="122" spans="1:6" ht="11.25" customHeight="1">
      <c r="A122" s="79" t="s">
        <v>79</v>
      </c>
      <c r="B122" s="87">
        <v>60000</v>
      </c>
      <c r="C122" s="87">
        <v>80000</v>
      </c>
      <c r="D122" s="87">
        <v>100000</v>
      </c>
      <c r="E122" s="75"/>
      <c r="F122" s="74"/>
    </row>
    <row r="123" spans="1:6" ht="11.25" customHeight="1" thickBot="1">
      <c r="A123" s="78" t="s">
        <v>78</v>
      </c>
      <c r="B123" s="77">
        <f>+F97/B122</f>
        <v>253.60198499999998</v>
      </c>
      <c r="C123" s="77">
        <f>+F97/C122</f>
        <v>190.20148874999998</v>
      </c>
      <c r="D123" s="76">
        <f>+F97/D122</f>
        <v>152.161191</v>
      </c>
      <c r="E123" s="75"/>
      <c r="F123" s="74"/>
    </row>
    <row r="124" spans="1:6" ht="11.25" customHeight="1">
      <c r="A124" s="73" t="s">
        <v>77</v>
      </c>
      <c r="B124" s="23"/>
      <c r="C124" s="23"/>
      <c r="D124" s="23"/>
      <c r="E124" s="23"/>
      <c r="F124" s="23"/>
    </row>
  </sheetData>
  <mergeCells count="14">
    <mergeCell ref="A111:B111"/>
    <mergeCell ref="D13:E13"/>
    <mergeCell ref="D11:E11"/>
    <mergeCell ref="D10:E10"/>
    <mergeCell ref="D9:E9"/>
    <mergeCell ref="D14:E14"/>
    <mergeCell ref="D15:E15"/>
    <mergeCell ref="A17:F17"/>
    <mergeCell ref="A95:E95"/>
    <mergeCell ref="A96:E96"/>
    <mergeCell ref="A97:E97"/>
    <mergeCell ref="A98:E98"/>
    <mergeCell ref="A99:E99"/>
    <mergeCell ref="D12:E12"/>
  </mergeCells>
  <pageMargins left="0.74803149606299213" right="0.74803149606299213" top="0.98425196850393704" bottom="0.98425196850393704" header="0" footer="0"/>
  <pageSetup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ENTUTORADO</vt:lpstr>
      <vt:lpstr>'TOMATE ENTUTORADO'!Área_de_impresión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2021-02-02T19:08:26Z</cp:lastPrinted>
  <dcterms:created xsi:type="dcterms:W3CDTF">2020-11-27T12:49:26Z</dcterms:created>
  <dcterms:modified xsi:type="dcterms:W3CDTF">2021-04-07T16:48:04Z</dcterms:modified>
</cp:coreProperties>
</file>