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TOM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D89" i="1"/>
  <c r="C89" i="1"/>
  <c r="G32" i="1"/>
  <c r="G31" i="1"/>
  <c r="G21" i="1"/>
  <c r="G22" i="1"/>
  <c r="G23" i="1"/>
  <c r="G33" i="1" l="1"/>
  <c r="C84" i="1"/>
  <c r="D81" i="1" s="1"/>
  <c r="G58" i="1"/>
  <c r="G59" i="1" s="1"/>
  <c r="G53" i="1"/>
  <c r="G51" i="1"/>
  <c r="G50" i="1"/>
  <c r="G48" i="1"/>
  <c r="G47" i="1"/>
  <c r="G45" i="1"/>
  <c r="G39" i="1"/>
  <c r="G38" i="1"/>
  <c r="G37" i="1"/>
  <c r="G26" i="1"/>
  <c r="G25" i="1"/>
  <c r="G24" i="1"/>
  <c r="G12" i="1"/>
  <c r="G64" i="1" s="1"/>
  <c r="G27" i="1" l="1"/>
  <c r="D78" i="1"/>
  <c r="D82" i="1"/>
  <c r="D83" i="1"/>
  <c r="D80" i="1"/>
  <c r="G54" i="1"/>
  <c r="G40" i="1"/>
  <c r="G61" i="1" l="1"/>
  <c r="D84" i="1"/>
  <c r="G62" i="1"/>
  <c r="G63" i="1" s="1"/>
  <c r="G65" i="1" l="1"/>
</calcChain>
</file>

<file path=xl/sharedStrings.xml><?xml version="1.0" encoding="utf-8"?>
<sst xmlns="http://schemas.openxmlformats.org/spreadsheetml/2006/main" count="151" uniqueCount="109">
  <si>
    <t>RUBRO O CULTIVO</t>
  </si>
  <si>
    <t>TOMATE</t>
  </si>
  <si>
    <t>RENDIMIENTO (qqm/Há.)</t>
  </si>
  <si>
    <t>VARIEDAD</t>
  </si>
  <si>
    <t>Don Jose, Toqui</t>
  </si>
  <si>
    <t>FECHA ESTIMADA  PRECIO VENTA</t>
  </si>
  <si>
    <t>Febrero</t>
  </si>
  <si>
    <t>NIVEL TECNOLÓGICO</t>
  </si>
  <si>
    <t>Medio-Bajo</t>
  </si>
  <si>
    <t>PRECIO ESPERADO ($/qqm)</t>
  </si>
  <si>
    <t>REGIÓN</t>
  </si>
  <si>
    <t>Araucania</t>
  </si>
  <si>
    <t>INGRESO ESPERADO, con IVA ($)</t>
  </si>
  <si>
    <t>AGENCIA DE ÁREA</t>
  </si>
  <si>
    <t>Lautaro</t>
  </si>
  <si>
    <t>DESTINO PRODUCCION</t>
  </si>
  <si>
    <t>Local-Fresco</t>
  </si>
  <si>
    <t>COMUNA/LOCALIDAD</t>
  </si>
  <si>
    <t>Lautaro-Perquenco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</si>
  <si>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</si>
  <si>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</si>
  <si>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</si>
  <si>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</si>
  <si>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</si>
  <si>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</si>
  <si>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</si>
  <si>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</si>
  <si>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</si>
  <si>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</si>
  <si>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</si>
  <si>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</si>
  <si>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 (5)</t>
  </si>
  <si>
    <t>JH</t>
  </si>
  <si>
    <t>Octubre-diciembre-Enero</t>
  </si>
  <si>
    <t xml:space="preserve">Plantación </t>
  </si>
  <si>
    <t>Octubre</t>
  </si>
  <si>
    <t>Conducción de plantas</t>
  </si>
  <si>
    <t>Noviembre-Diciembre</t>
  </si>
  <si>
    <t>Control de malezas</t>
  </si>
  <si>
    <t>Riego</t>
  </si>
  <si>
    <t>Noviembre-Febrero</t>
  </si>
  <si>
    <t>Cosecha y selección</t>
  </si>
  <si>
    <t>Enero-Febrero-Marzo</t>
  </si>
  <si>
    <t>Subtotal Jornadas Hombre</t>
  </si>
  <si>
    <t>JORNADAS ANIMAL</t>
  </si>
  <si>
    <t>Surcadura</t>
  </si>
  <si>
    <t>JA</t>
  </si>
  <si>
    <t>Aporca</t>
  </si>
  <si>
    <t>Diciembre</t>
  </si>
  <si>
    <t>Subtotal Jornadas Animal</t>
  </si>
  <si>
    <t>MAQUINARIA</t>
  </si>
  <si>
    <t>Aradura (disco, cincel)</t>
  </si>
  <si>
    <t>JM</t>
  </si>
  <si>
    <t>Agosto</t>
  </si>
  <si>
    <t>Rastrajes (offset)</t>
  </si>
  <si>
    <t>Agosto-Septiembre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</si>
  <si>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</si>
  <si>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</si>
  <si>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</si>
  <si>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</si>
  <si>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</si>
  <si>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</si>
  <si>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</si>
  <si>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Plantines</t>
  </si>
  <si>
    <t>AGOSTO</t>
  </si>
  <si>
    <t>FERTILIZANTES</t>
  </si>
  <si>
    <t>Fertilizante NPK (7-27-8)</t>
  </si>
  <si>
    <t xml:space="preserve">Kg </t>
  </si>
  <si>
    <t>Salitre potasio (2 a3 aplic)</t>
  </si>
  <si>
    <t>FUNGICIDAS</t>
  </si>
  <si>
    <t>Phyton</t>
  </si>
  <si>
    <t>Lt</t>
  </si>
  <si>
    <t>Diciembre-Enero</t>
  </si>
  <si>
    <t>Dipel</t>
  </si>
  <si>
    <t xml:space="preserve">         Diciembre</t>
  </si>
  <si>
    <t>INSECTICIDAS</t>
  </si>
  <si>
    <t>Fenos</t>
  </si>
  <si>
    <t>Subtotal Insumos</t>
  </si>
  <si>
    <t>OTROS</t>
  </si>
  <si>
    <t>Item</t>
  </si>
  <si>
    <t>Reposición alambra, postes, otros</t>
  </si>
  <si>
    <t>Temporada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</si>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</sst>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8"/>
      <name val="Calibri"/>
    </font>
    <font>
      <sz val="8"/>
      <color theme="1"/>
      <name val="Calibri"/>
    </font>
    <font>
      <sz val="8"/>
      <name val="Calibri"/>
    </font>
    <font>
      <sz val="8"/>
      <color indexed="9"/>
      <name val="Calibri"/>
    </font>
    <font>
      <b/>
      <sz val="8"/>
      <color indexed="9"/>
      <name val="Calibri"/>
    </font>
    <font>
      <b/>
      <sz val="8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2" fillId="7" borderId="23" xfId="0" applyFont="1" applyFill="1" applyBorder="1" applyAlignment="1"/>
    <xf numFmtId="49" fontId="10" fillId="8" borderId="24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4" fillId="2" borderId="23" xfId="0" applyNumberFormat="1" applyFont="1" applyFill="1" applyBorder="1" applyAlignment="1">
      <alignment vertical="center"/>
    </xf>
    <xf numFmtId="0" fontId="12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49" fontId="10" fillId="8" borderId="35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/>
    <xf numFmtId="49" fontId="10" fillId="2" borderId="37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/>
    <xf numFmtId="49" fontId="10" fillId="8" borderId="39" xfId="0" applyNumberFormat="1" applyFont="1" applyFill="1" applyBorder="1" applyAlignment="1">
      <alignment vertical="center"/>
    </xf>
    <xf numFmtId="165" fontId="10" fillId="8" borderId="40" xfId="0" applyNumberFormat="1" applyFont="1" applyFill="1" applyBorder="1" applyAlignment="1">
      <alignment vertical="center"/>
    </xf>
    <xf numFmtId="9" fontId="10" fillId="8" borderId="41" xfId="0" applyNumberFormat="1" applyFont="1" applyFill="1" applyBorder="1" applyAlignment="1">
      <alignment vertical="center"/>
    </xf>
    <xf numFmtId="0" fontId="12" fillId="9" borderId="44" xfId="0" applyFont="1" applyFill="1" applyBorder="1" applyAlignment="1"/>
    <xf numFmtId="0" fontId="12" fillId="2" borderId="23" xfId="0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49" fontId="10" fillId="2" borderId="45" xfId="0" applyNumberFormat="1" applyFont="1" applyFill="1" applyBorder="1" applyAlignment="1">
      <alignment vertical="center"/>
    </xf>
    <xf numFmtId="0" fontId="12" fillId="2" borderId="46" xfId="0" applyFont="1" applyFill="1" applyBorder="1" applyAlignment="1"/>
    <xf numFmtId="0" fontId="12" fillId="2" borderId="47" xfId="0" applyFont="1" applyFill="1" applyBorder="1" applyAlignment="1"/>
    <xf numFmtId="49" fontId="12" fillId="2" borderId="48" xfId="0" applyNumberFormat="1" applyFont="1" applyFill="1" applyBorder="1" applyAlignment="1">
      <alignment vertical="center"/>
    </xf>
    <xf numFmtId="0" fontId="12" fillId="2" borderId="49" xfId="0" applyFont="1" applyFill="1" applyBorder="1" applyAlignment="1"/>
    <xf numFmtId="49" fontId="12" fillId="2" borderId="50" xfId="0" applyNumberFormat="1" applyFont="1" applyFill="1" applyBorder="1" applyAlignment="1">
      <alignment vertical="center"/>
    </xf>
    <xf numFmtId="0" fontId="12" fillId="2" borderId="51" xfId="0" applyFont="1" applyFill="1" applyBorder="1" applyAlignment="1"/>
    <xf numFmtId="0" fontId="12" fillId="2" borderId="52" xfId="0" applyFont="1" applyFill="1" applyBorder="1" applyAlignment="1"/>
    <xf numFmtId="0" fontId="10" fillId="7" borderId="23" xfId="0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7" fillId="9" borderId="23" xfId="0" applyFont="1" applyFill="1" applyBorder="1" applyAlignment="1">
      <alignment vertical="center"/>
    </xf>
    <xf numFmtId="0" fontId="7" fillId="9" borderId="53" xfId="0" applyFont="1" applyFill="1" applyBorder="1" applyAlignment="1">
      <alignment vertical="center"/>
    </xf>
    <xf numFmtId="49" fontId="10" fillId="8" borderId="54" xfId="0" applyNumberFormat="1" applyFont="1" applyFill="1" applyBorder="1" applyAlignment="1">
      <alignment vertical="center"/>
    </xf>
    <xf numFmtId="0" fontId="10" fillId="8" borderId="55" xfId="0" applyNumberFormat="1" applyFont="1" applyFill="1" applyBorder="1" applyAlignment="1">
      <alignment vertical="center"/>
    </xf>
    <xf numFmtId="0" fontId="10" fillId="8" borderId="56" xfId="0" applyNumberFormat="1" applyFont="1" applyFill="1" applyBorder="1" applyAlignment="1">
      <alignment vertical="center"/>
    </xf>
    <xf numFmtId="165" fontId="10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7" fillId="0" borderId="57" xfId="0" applyFont="1" applyBorder="1" applyAlignment="1">
      <alignment horizontal="left" wrapText="1"/>
    </xf>
    <xf numFmtId="0" fontId="17" fillId="0" borderId="57" xfId="0" applyFont="1" applyBorder="1" applyAlignment="1">
      <alignment horizontal="left"/>
    </xf>
    <xf numFmtId="49" fontId="16" fillId="2" borderId="6" xfId="0" applyNumberFormat="1" applyFont="1" applyFill="1" applyBorder="1" applyAlignment="1">
      <alignment horizontal="left" wrapText="1"/>
    </xf>
    <xf numFmtId="49" fontId="16" fillId="2" borderId="6" xfId="0" applyNumberFormat="1" applyFont="1" applyFill="1" applyBorder="1" applyAlignment="1">
      <alignment horizontal="left"/>
    </xf>
    <xf numFmtId="3" fontId="16" fillId="2" borderId="6" xfId="0" applyNumberFormat="1" applyFont="1" applyFill="1" applyBorder="1" applyAlignment="1">
      <alignment horizontal="left"/>
    </xf>
    <xf numFmtId="49" fontId="21" fillId="2" borderId="6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49" fontId="20" fillId="3" borderId="6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left" wrapText="1"/>
    </xf>
    <xf numFmtId="0" fontId="18" fillId="0" borderId="57" xfId="0" applyFont="1" applyBorder="1" applyAlignment="1">
      <alignment horizontal="left"/>
    </xf>
    <xf numFmtId="49" fontId="19" fillId="3" borderId="6" xfId="0" applyNumberFormat="1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/>
    </xf>
    <xf numFmtId="3" fontId="19" fillId="3" borderId="6" xfId="0" applyNumberFormat="1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left"/>
    </xf>
    <xf numFmtId="3" fontId="16" fillId="2" borderId="12" xfId="0" applyNumberFormat="1" applyFont="1" applyFill="1" applyBorder="1" applyAlignment="1">
      <alignment horizontal="left"/>
    </xf>
    <xf numFmtId="49" fontId="20" fillId="5" borderId="15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49" fontId="20" fillId="3" borderId="15" xfId="0" applyNumberFormat="1" applyFont="1" applyFill="1" applyBorder="1" applyAlignment="1">
      <alignment horizontal="left" vertical="center"/>
    </xf>
    <xf numFmtId="49" fontId="20" fillId="3" borderId="15" xfId="0" applyNumberFormat="1" applyFont="1" applyFill="1" applyBorder="1" applyAlignment="1">
      <alignment horizontal="left" vertical="center" wrapText="1"/>
    </xf>
    <xf numFmtId="3" fontId="17" fillId="0" borderId="15" xfId="0" applyNumberFormat="1" applyFont="1" applyFill="1" applyBorder="1" applyAlignment="1">
      <alignment horizontal="left" vertical="center" wrapText="1"/>
    </xf>
    <xf numFmtId="1" fontId="17" fillId="0" borderId="15" xfId="0" applyNumberFormat="1" applyFont="1" applyFill="1" applyBorder="1" applyAlignment="1">
      <alignment horizontal="left" vertical="center"/>
    </xf>
    <xf numFmtId="3" fontId="17" fillId="2" borderId="15" xfId="0" applyNumberFormat="1" applyFont="1" applyFill="1" applyBorder="1" applyAlignment="1">
      <alignment horizontal="left" vertical="center"/>
    </xf>
    <xf numFmtId="49" fontId="19" fillId="3" borderId="15" xfId="0" applyNumberFormat="1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3" fontId="19" fillId="3" borderId="15" xfId="0" applyNumberFormat="1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3" fontId="16" fillId="2" borderId="18" xfId="0" applyNumberFormat="1" applyFont="1" applyFill="1" applyBorder="1" applyAlignment="1">
      <alignment horizontal="left"/>
    </xf>
    <xf numFmtId="49" fontId="20" fillId="3" borderId="13" xfId="0" applyNumberFormat="1" applyFont="1" applyFill="1" applyBorder="1" applyAlignment="1">
      <alignment horizontal="left" vertical="center"/>
    </xf>
    <xf numFmtId="49" fontId="20" fillId="3" borderId="13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left" wrapText="1"/>
    </xf>
    <xf numFmtId="0" fontId="16" fillId="2" borderId="6" xfId="0" applyNumberFormat="1" applyFont="1" applyFill="1" applyBorder="1" applyAlignment="1">
      <alignment horizontal="left"/>
    </xf>
    <xf numFmtId="49" fontId="21" fillId="2" borderId="6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49" fontId="16" fillId="2" borderId="19" xfId="0" applyNumberFormat="1" applyFont="1" applyFill="1" applyBorder="1" applyAlignment="1">
      <alignment horizontal="left"/>
    </xf>
    <xf numFmtId="0" fontId="16" fillId="2" borderId="19" xfId="0" applyNumberFormat="1" applyFont="1" applyFill="1" applyBorder="1" applyAlignment="1">
      <alignment horizontal="left"/>
    </xf>
    <xf numFmtId="3" fontId="16" fillId="2" borderId="19" xfId="0" applyNumberFormat="1" applyFont="1" applyFill="1" applyBorder="1" applyAlignment="1">
      <alignment horizontal="left"/>
    </xf>
    <xf numFmtId="49" fontId="19" fillId="3" borderId="20" xfId="0" applyNumberFormat="1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3" fontId="19" fillId="3" borderId="20" xfId="0" applyNumberFormat="1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/>
    </xf>
    <xf numFmtId="3" fontId="16" fillId="2" borderId="26" xfId="0" applyNumberFormat="1" applyFont="1" applyFill="1" applyBorder="1" applyAlignment="1">
      <alignment horizontal="left"/>
    </xf>
    <xf numFmtId="49" fontId="20" fillId="5" borderId="27" xfId="0" applyNumberFormat="1" applyFont="1" applyFill="1" applyBorder="1" applyAlignment="1">
      <alignment horizontal="left" vertical="center"/>
    </xf>
    <xf numFmtId="0" fontId="20" fillId="5" borderId="28" xfId="0" applyFont="1" applyFill="1" applyBorder="1" applyAlignment="1">
      <alignment horizontal="left" vertical="center"/>
    </xf>
    <xf numFmtId="164" fontId="20" fillId="5" borderId="29" xfId="0" applyNumberFormat="1" applyFont="1" applyFill="1" applyBorder="1" applyAlignment="1">
      <alignment horizontal="left" vertical="center"/>
    </xf>
    <xf numFmtId="49" fontId="20" fillId="3" borderId="30" xfId="0" applyNumberFormat="1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164" fontId="20" fillId="3" borderId="31" xfId="0" applyNumberFormat="1" applyFont="1" applyFill="1" applyBorder="1" applyAlignment="1">
      <alignment horizontal="left" vertical="center"/>
    </xf>
    <xf numFmtId="49" fontId="20" fillId="5" borderId="30" xfId="0" applyNumberFormat="1" applyFont="1" applyFill="1" applyBorder="1" applyAlignment="1">
      <alignment horizontal="left" vertical="center"/>
    </xf>
    <xf numFmtId="0" fontId="20" fillId="5" borderId="15" xfId="0" applyFont="1" applyFill="1" applyBorder="1" applyAlignment="1">
      <alignment horizontal="left" vertical="center"/>
    </xf>
    <xf numFmtId="164" fontId="20" fillId="5" borderId="31" xfId="0" applyNumberFormat="1" applyFont="1" applyFill="1" applyBorder="1" applyAlignment="1">
      <alignment horizontal="left" vertical="center"/>
    </xf>
    <xf numFmtId="49" fontId="20" fillId="5" borderId="32" xfId="0" applyNumberFormat="1" applyFont="1" applyFill="1" applyBorder="1" applyAlignment="1">
      <alignment horizontal="left" vertical="center"/>
    </xf>
    <xf numFmtId="0" fontId="20" fillId="5" borderId="33" xfId="0" applyFont="1" applyFill="1" applyBorder="1" applyAlignment="1">
      <alignment horizontal="left" vertical="center"/>
    </xf>
    <xf numFmtId="164" fontId="20" fillId="6" borderId="34" xfId="0" applyNumberFormat="1" applyFont="1" applyFill="1" applyBorder="1" applyAlignment="1">
      <alignment horizontal="left" vertical="center"/>
    </xf>
    <xf numFmtId="49" fontId="15" fillId="9" borderId="42" xfId="0" applyNumberFormat="1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67" zoomScale="130" zoomScaleNormal="130" workbookViewId="0">
      <selection activeCell="G37" sqref="G37:G3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22" t="s">
        <v>0</v>
      </c>
      <c r="C9" s="123" t="s">
        <v>1</v>
      </c>
      <c r="D9" s="124"/>
      <c r="E9" s="125" t="s">
        <v>2</v>
      </c>
      <c r="F9" s="126"/>
      <c r="G9" s="127">
        <v>3800</v>
      </c>
    </row>
    <row r="10" spans="1:7" ht="38.25" customHeight="1" x14ac:dyDescent="0.25">
      <c r="A10" s="5"/>
      <c r="B10" s="128" t="s">
        <v>3</v>
      </c>
      <c r="C10" s="129" t="s">
        <v>4</v>
      </c>
      <c r="D10" s="130"/>
      <c r="E10" s="131" t="s">
        <v>5</v>
      </c>
      <c r="F10" s="132"/>
      <c r="G10" s="133" t="s">
        <v>6</v>
      </c>
    </row>
    <row r="11" spans="1:7" ht="18" customHeight="1" x14ac:dyDescent="0.25">
      <c r="A11" s="5"/>
      <c r="B11" s="128" t="s">
        <v>7</v>
      </c>
      <c r="C11" s="133" t="s">
        <v>8</v>
      </c>
      <c r="D11" s="130"/>
      <c r="E11" s="131" t="s">
        <v>9</v>
      </c>
      <c r="F11" s="132"/>
      <c r="G11" s="134">
        <v>3500</v>
      </c>
    </row>
    <row r="12" spans="1:7" ht="11.25" customHeight="1" x14ac:dyDescent="0.25">
      <c r="A12" s="5"/>
      <c r="B12" s="128" t="s">
        <v>10</v>
      </c>
      <c r="C12" s="135" t="s">
        <v>11</v>
      </c>
      <c r="D12" s="130"/>
      <c r="E12" s="133" t="s">
        <v>12</v>
      </c>
      <c r="F12" s="136"/>
      <c r="G12" s="137">
        <f>(G9*G11)</f>
        <v>13300000</v>
      </c>
    </row>
    <row r="13" spans="1:7" ht="11.25" customHeight="1" x14ac:dyDescent="0.25">
      <c r="A13" s="5"/>
      <c r="B13" s="128" t="s">
        <v>13</v>
      </c>
      <c r="C13" s="133" t="s">
        <v>14</v>
      </c>
      <c r="D13" s="130"/>
      <c r="E13" s="131" t="s">
        <v>15</v>
      </c>
      <c r="F13" s="132"/>
      <c r="G13" s="133" t="s">
        <v>16</v>
      </c>
    </row>
    <row r="14" spans="1:7" ht="13.5" customHeight="1" x14ac:dyDescent="0.25">
      <c r="A14" s="5"/>
      <c r="B14" s="128" t="s">
        <v>17</v>
      </c>
      <c r="C14" s="133" t="s">
        <v>18</v>
      </c>
      <c r="D14" s="130"/>
      <c r="E14" s="131" t="s">
        <v>19</v>
      </c>
      <c r="F14" s="132"/>
      <c r="G14" s="133" t="s">
        <v>6</v>
      </c>
    </row>
    <row r="15" spans="1:7" ht="25.5" customHeight="1" x14ac:dyDescent="0.25">
      <c r="A15" s="5"/>
      <c r="B15" s="128" t="s">
        <v>20</v>
      </c>
      <c r="C15" s="138">
        <v>44166</v>
      </c>
      <c r="D15" s="130"/>
      <c r="E15" s="139" t="s">
        <v>21</v>
      </c>
      <c r="F15" s="140"/>
      <c r="G15" s="135" t="s">
        <v>22</v>
      </c>
    </row>
    <row r="16" spans="1:7" ht="12" customHeight="1" x14ac:dyDescent="0.25">
      <c r="A16" s="2"/>
      <c r="B16" s="6"/>
      <c r="C16" s="7"/>
      <c r="D16" s="8"/>
      <c r="E16" s="9"/>
      <c r="F16" s="9"/>
      <c r="G16" s="10"/>
    </row>
    <row r="17" spans="1:7" ht="12" customHeight="1" x14ac:dyDescent="0.25">
      <c r="A17" s="11"/>
      <c r="B17" s="120" t="s">
        <v>23</v>
      </c>
      <c r="C17" s="121"/>
      <c r="D17" s="121"/>
      <c r="E17" s="121"/>
      <c r="F17" s="121"/>
      <c r="G17" s="121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15" t="s">
        <v>24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69" t="s">
        <v>25</v>
      </c>
      <c r="C20" s="69" t="s">
        <v>26</v>
      </c>
      <c r="D20" s="69" t="s">
        <v>27</v>
      </c>
      <c r="E20" s="69" t="s">
        <v>28</v>
      </c>
      <c r="F20" s="69" t="s">
        <v>29</v>
      </c>
      <c r="G20" s="69" t="s">
        <v>30</v>
      </c>
    </row>
    <row r="21" spans="1:7" ht="24" customHeight="1" x14ac:dyDescent="0.25">
      <c r="A21" s="11"/>
      <c r="B21" s="62" t="s">
        <v>31</v>
      </c>
      <c r="C21" s="64" t="s">
        <v>32</v>
      </c>
      <c r="D21" s="63">
        <v>5</v>
      </c>
      <c r="E21" s="62" t="s">
        <v>33</v>
      </c>
      <c r="F21" s="70">
        <v>15000</v>
      </c>
      <c r="G21" s="70">
        <f t="shared" ref="G21:G23" si="0">(D21*F21)</f>
        <v>75000</v>
      </c>
    </row>
    <row r="22" spans="1:7" ht="24" customHeight="1" x14ac:dyDescent="0.25">
      <c r="A22" s="11"/>
      <c r="B22" s="63" t="s">
        <v>34</v>
      </c>
      <c r="C22" s="64" t="s">
        <v>32</v>
      </c>
      <c r="D22" s="63">
        <v>10</v>
      </c>
      <c r="E22" s="63" t="s">
        <v>35</v>
      </c>
      <c r="F22" s="70">
        <v>15000</v>
      </c>
      <c r="G22" s="70">
        <f t="shared" si="0"/>
        <v>150000</v>
      </c>
    </row>
    <row r="23" spans="1:7" ht="24" customHeight="1" x14ac:dyDescent="0.25">
      <c r="A23" s="11"/>
      <c r="B23" s="63" t="s">
        <v>36</v>
      </c>
      <c r="C23" s="64" t="s">
        <v>32</v>
      </c>
      <c r="D23" s="63">
        <v>5</v>
      </c>
      <c r="E23" s="63" t="s">
        <v>37</v>
      </c>
      <c r="F23" s="70">
        <v>15000</v>
      </c>
      <c r="G23" s="70">
        <f t="shared" si="0"/>
        <v>75000</v>
      </c>
    </row>
    <row r="24" spans="1:7" ht="12.75" customHeight="1" x14ac:dyDescent="0.25">
      <c r="A24" s="11"/>
      <c r="B24" s="63" t="s">
        <v>38</v>
      </c>
      <c r="C24" s="64" t="s">
        <v>32</v>
      </c>
      <c r="D24" s="63">
        <v>14</v>
      </c>
      <c r="E24" s="63" t="s">
        <v>37</v>
      </c>
      <c r="F24" s="70">
        <v>15000</v>
      </c>
      <c r="G24" s="70">
        <f>(D24*F24)</f>
        <v>210000</v>
      </c>
    </row>
    <row r="25" spans="1:7" ht="25.5" customHeight="1" x14ac:dyDescent="0.25">
      <c r="A25" s="11"/>
      <c r="B25" s="62" t="s">
        <v>39</v>
      </c>
      <c r="C25" s="64" t="s">
        <v>32</v>
      </c>
      <c r="D25" s="71">
        <v>24</v>
      </c>
      <c r="E25" s="63" t="s">
        <v>40</v>
      </c>
      <c r="F25" s="70">
        <v>15000</v>
      </c>
      <c r="G25" s="70">
        <f>(D25*F25)</f>
        <v>360000</v>
      </c>
    </row>
    <row r="26" spans="1:7" ht="12.75" customHeight="1" x14ac:dyDescent="0.25">
      <c r="A26" s="11"/>
      <c r="B26" s="63" t="s">
        <v>41</v>
      </c>
      <c r="C26" s="64" t="s">
        <v>32</v>
      </c>
      <c r="D26" s="63">
        <v>60</v>
      </c>
      <c r="E26" s="63" t="s">
        <v>42</v>
      </c>
      <c r="F26" s="70">
        <v>15000</v>
      </c>
      <c r="G26" s="70">
        <f>(D26*F26)</f>
        <v>900000</v>
      </c>
    </row>
    <row r="27" spans="1:7" ht="12.75" customHeight="1" x14ac:dyDescent="0.25">
      <c r="A27" s="11"/>
      <c r="B27" s="72" t="s">
        <v>43</v>
      </c>
      <c r="C27" s="73"/>
      <c r="D27" s="73"/>
      <c r="E27" s="73"/>
      <c r="F27" s="73"/>
      <c r="G27" s="74">
        <f>SUM(G21:G26)</f>
        <v>1770000</v>
      </c>
    </row>
    <row r="28" spans="1:7" ht="12" customHeight="1" x14ac:dyDescent="0.25">
      <c r="A28" s="2"/>
      <c r="B28" s="75"/>
      <c r="C28" s="76"/>
      <c r="D28" s="76"/>
      <c r="E28" s="76"/>
      <c r="F28" s="77"/>
      <c r="G28" s="77"/>
    </row>
    <row r="29" spans="1:7" ht="12" customHeight="1" x14ac:dyDescent="0.25">
      <c r="A29" s="5"/>
      <c r="B29" s="78" t="s">
        <v>44</v>
      </c>
      <c r="C29" s="79"/>
      <c r="D29" s="80"/>
      <c r="E29" s="80"/>
      <c r="F29" s="80"/>
      <c r="G29" s="80"/>
    </row>
    <row r="30" spans="1:7" ht="24" customHeight="1" x14ac:dyDescent="0.25">
      <c r="A30" s="5"/>
      <c r="B30" s="81" t="s">
        <v>25</v>
      </c>
      <c r="C30" s="82" t="s">
        <v>26</v>
      </c>
      <c r="D30" s="82" t="s">
        <v>27</v>
      </c>
      <c r="E30" s="81" t="s">
        <v>28</v>
      </c>
      <c r="F30" s="82" t="s">
        <v>29</v>
      </c>
      <c r="G30" s="81" t="s">
        <v>30</v>
      </c>
    </row>
    <row r="31" spans="1:7" ht="24" customHeight="1" x14ac:dyDescent="0.25">
      <c r="A31" s="5"/>
      <c r="B31" s="63" t="s">
        <v>45</v>
      </c>
      <c r="C31" s="63" t="s">
        <v>46</v>
      </c>
      <c r="D31" s="63">
        <v>1</v>
      </c>
      <c r="E31" s="63" t="s">
        <v>35</v>
      </c>
      <c r="F31" s="83">
        <v>22000</v>
      </c>
      <c r="G31" s="84">
        <f>F31*D31</f>
        <v>22000</v>
      </c>
    </row>
    <row r="32" spans="1:7" ht="12" customHeight="1" x14ac:dyDescent="0.25">
      <c r="A32" s="5"/>
      <c r="B32" s="63" t="s">
        <v>47</v>
      </c>
      <c r="C32" s="63" t="s">
        <v>46</v>
      </c>
      <c r="D32" s="63">
        <v>1</v>
      </c>
      <c r="E32" s="63" t="s">
        <v>48</v>
      </c>
      <c r="F32" s="85">
        <v>22000</v>
      </c>
      <c r="G32" s="84">
        <f>F32*D32</f>
        <v>22000</v>
      </c>
    </row>
    <row r="33" spans="1:11" ht="12" customHeight="1" x14ac:dyDescent="0.25">
      <c r="A33" s="5"/>
      <c r="B33" s="86" t="s">
        <v>49</v>
      </c>
      <c r="C33" s="87"/>
      <c r="D33" s="87"/>
      <c r="E33" s="87"/>
      <c r="F33" s="87"/>
      <c r="G33" s="88">
        <f>SUM(G31:G32)</f>
        <v>44000</v>
      </c>
    </row>
    <row r="34" spans="1:11" ht="12" customHeight="1" x14ac:dyDescent="0.25">
      <c r="A34" s="2"/>
      <c r="B34" s="89"/>
      <c r="C34" s="90"/>
      <c r="D34" s="90"/>
      <c r="E34" s="90"/>
      <c r="F34" s="91"/>
      <c r="G34" s="91"/>
    </row>
    <row r="35" spans="1:11" ht="12" customHeight="1" x14ac:dyDescent="0.25">
      <c r="A35" s="5"/>
      <c r="B35" s="78" t="s">
        <v>50</v>
      </c>
      <c r="C35" s="79"/>
      <c r="D35" s="80"/>
      <c r="E35" s="80"/>
      <c r="F35" s="80"/>
      <c r="G35" s="80"/>
    </row>
    <row r="36" spans="1:11" ht="24" customHeight="1" x14ac:dyDescent="0.25">
      <c r="A36" s="5"/>
      <c r="B36" s="92" t="s">
        <v>25</v>
      </c>
      <c r="C36" s="92" t="s">
        <v>26</v>
      </c>
      <c r="D36" s="92" t="s">
        <v>27</v>
      </c>
      <c r="E36" s="92" t="s">
        <v>28</v>
      </c>
      <c r="F36" s="93" t="s">
        <v>29</v>
      </c>
      <c r="G36" s="92" t="s">
        <v>30</v>
      </c>
    </row>
    <row r="37" spans="1:11" ht="12.75" customHeight="1" x14ac:dyDescent="0.25">
      <c r="A37" s="11"/>
      <c r="B37" s="64" t="s">
        <v>51</v>
      </c>
      <c r="C37" s="64" t="s">
        <v>52</v>
      </c>
      <c r="D37" s="94">
        <v>0.25</v>
      </c>
      <c r="E37" s="64" t="s">
        <v>53</v>
      </c>
      <c r="F37" s="70">
        <v>215054</v>
      </c>
      <c r="G37" s="70">
        <f t="shared" ref="G37:G39" si="1">(D37*F37)</f>
        <v>53763.5</v>
      </c>
    </row>
    <row r="38" spans="1:11" ht="12.75" customHeight="1" x14ac:dyDescent="0.25">
      <c r="A38" s="11"/>
      <c r="B38" s="64" t="s">
        <v>54</v>
      </c>
      <c r="C38" s="64" t="s">
        <v>52</v>
      </c>
      <c r="D38" s="94">
        <v>0.25</v>
      </c>
      <c r="E38" s="64" t="s">
        <v>55</v>
      </c>
      <c r="F38" s="70">
        <v>215054</v>
      </c>
      <c r="G38" s="70">
        <f t="shared" si="1"/>
        <v>53763.5</v>
      </c>
    </row>
    <row r="39" spans="1:11" ht="12.75" customHeight="1" x14ac:dyDescent="0.25">
      <c r="A39" s="11"/>
      <c r="B39" s="64" t="s">
        <v>56</v>
      </c>
      <c r="C39" s="64" t="s">
        <v>52</v>
      </c>
      <c r="D39" s="94">
        <v>0.25</v>
      </c>
      <c r="E39" s="64" t="s">
        <v>55</v>
      </c>
      <c r="F39" s="70">
        <v>215054</v>
      </c>
      <c r="G39" s="70">
        <f t="shared" si="1"/>
        <v>53763.5</v>
      </c>
    </row>
    <row r="40" spans="1:11" ht="12.75" customHeight="1" x14ac:dyDescent="0.25">
      <c r="A40" s="5"/>
      <c r="B40" s="86" t="s">
        <v>57</v>
      </c>
      <c r="C40" s="87"/>
      <c r="D40" s="87"/>
      <c r="E40" s="87"/>
      <c r="F40" s="87"/>
      <c r="G40" s="88">
        <f>SUM(G37:G39)</f>
        <v>161290.5</v>
      </c>
    </row>
    <row r="41" spans="1:11" ht="12" customHeight="1" x14ac:dyDescent="0.25">
      <c r="A41" s="2"/>
      <c r="B41" s="89"/>
      <c r="C41" s="90"/>
      <c r="D41" s="90"/>
      <c r="E41" s="90"/>
      <c r="F41" s="91"/>
      <c r="G41" s="91"/>
    </row>
    <row r="42" spans="1:11" ht="12" customHeight="1" x14ac:dyDescent="0.25">
      <c r="A42" s="5"/>
      <c r="B42" s="78" t="s">
        <v>58</v>
      </c>
      <c r="C42" s="79"/>
      <c r="D42" s="80"/>
      <c r="E42" s="80"/>
      <c r="F42" s="80"/>
      <c r="G42" s="80"/>
    </row>
    <row r="43" spans="1:11" ht="24" customHeight="1" x14ac:dyDescent="0.25">
      <c r="A43" s="5"/>
      <c r="B43" s="93" t="s">
        <v>59</v>
      </c>
      <c r="C43" s="93" t="s">
        <v>60</v>
      </c>
      <c r="D43" s="93" t="s">
        <v>61</v>
      </c>
      <c r="E43" s="93" t="s">
        <v>28</v>
      </c>
      <c r="F43" s="93" t="s">
        <v>29</v>
      </c>
      <c r="G43" s="93" t="s">
        <v>30</v>
      </c>
      <c r="K43" s="61"/>
    </row>
    <row r="44" spans="1:11" ht="12.75" customHeight="1" x14ac:dyDescent="0.25">
      <c r="A44" s="11"/>
      <c r="B44" s="67" t="s">
        <v>62</v>
      </c>
      <c r="C44" s="68"/>
      <c r="D44" s="68"/>
      <c r="E44" s="68"/>
      <c r="F44" s="68"/>
      <c r="G44" s="68"/>
      <c r="K44" s="61"/>
    </row>
    <row r="45" spans="1:11" ht="12.75" customHeight="1" x14ac:dyDescent="0.25">
      <c r="A45" s="11"/>
      <c r="B45" s="65" t="s">
        <v>63</v>
      </c>
      <c r="C45" s="65" t="s">
        <v>60</v>
      </c>
      <c r="D45" s="95">
        <v>16000</v>
      </c>
      <c r="E45" s="65" t="s">
        <v>64</v>
      </c>
      <c r="F45" s="66">
        <v>180</v>
      </c>
      <c r="G45" s="66">
        <f>(D45*F45)</f>
        <v>2880000</v>
      </c>
    </row>
    <row r="46" spans="1:11" ht="12.75" customHeight="1" x14ac:dyDescent="0.25">
      <c r="A46" s="11"/>
      <c r="B46" s="96" t="s">
        <v>65</v>
      </c>
      <c r="C46" s="97"/>
      <c r="D46" s="97"/>
      <c r="E46" s="97"/>
      <c r="F46" s="66"/>
      <c r="G46" s="66"/>
    </row>
    <row r="47" spans="1:11" ht="12.75" customHeight="1" x14ac:dyDescent="0.25">
      <c r="A47" s="11"/>
      <c r="B47" s="65" t="s">
        <v>66</v>
      </c>
      <c r="C47" s="65" t="s">
        <v>67</v>
      </c>
      <c r="D47" s="95">
        <v>400</v>
      </c>
      <c r="E47" s="65" t="s">
        <v>37</v>
      </c>
      <c r="F47" s="66">
        <v>493</v>
      </c>
      <c r="G47" s="66">
        <f>(D47*F47)</f>
        <v>197200</v>
      </c>
    </row>
    <row r="48" spans="1:11" ht="12.75" customHeight="1" x14ac:dyDescent="0.25">
      <c r="A48" s="11"/>
      <c r="B48" s="65" t="s">
        <v>68</v>
      </c>
      <c r="C48" s="65" t="s">
        <v>67</v>
      </c>
      <c r="D48" s="95">
        <v>300</v>
      </c>
      <c r="E48" s="65" t="s">
        <v>37</v>
      </c>
      <c r="F48" s="66">
        <v>495</v>
      </c>
      <c r="G48" s="66">
        <f>(D48*F48)</f>
        <v>148500</v>
      </c>
    </row>
    <row r="49" spans="1:7" ht="12.75" customHeight="1" x14ac:dyDescent="0.25">
      <c r="A49" s="11"/>
      <c r="B49" s="96" t="s">
        <v>69</v>
      </c>
      <c r="C49" s="97"/>
      <c r="D49" s="97"/>
      <c r="E49" s="97"/>
      <c r="F49" s="66"/>
      <c r="G49" s="66"/>
    </row>
    <row r="50" spans="1:7" ht="12.75" customHeight="1" x14ac:dyDescent="0.25">
      <c r="A50" s="11"/>
      <c r="B50" s="65" t="s">
        <v>70</v>
      </c>
      <c r="C50" s="65" t="s">
        <v>71</v>
      </c>
      <c r="D50" s="95">
        <v>1</v>
      </c>
      <c r="E50" s="65" t="s">
        <v>72</v>
      </c>
      <c r="F50" s="66">
        <v>72300</v>
      </c>
      <c r="G50" s="66">
        <f>(D50*F50)</f>
        <v>72300</v>
      </c>
    </row>
    <row r="51" spans="1:7" ht="12.75" customHeight="1" x14ac:dyDescent="0.25">
      <c r="A51" s="11"/>
      <c r="B51" s="65" t="s">
        <v>73</v>
      </c>
      <c r="C51" s="65" t="s">
        <v>67</v>
      </c>
      <c r="D51" s="95">
        <v>2</v>
      </c>
      <c r="E51" s="65" t="s">
        <v>74</v>
      </c>
      <c r="F51" s="66">
        <v>19400</v>
      </c>
      <c r="G51" s="66">
        <f>(D51*F51)</f>
        <v>38800</v>
      </c>
    </row>
    <row r="52" spans="1:7" ht="12.75" customHeight="1" x14ac:dyDescent="0.25">
      <c r="A52" s="11"/>
      <c r="B52" s="96" t="s">
        <v>75</v>
      </c>
      <c r="C52" s="97"/>
      <c r="D52" s="97"/>
      <c r="E52" s="97"/>
      <c r="F52" s="66"/>
      <c r="G52" s="66"/>
    </row>
    <row r="53" spans="1:7" ht="12.75" customHeight="1" x14ac:dyDescent="0.25">
      <c r="A53" s="11"/>
      <c r="B53" s="98" t="s">
        <v>76</v>
      </c>
      <c r="C53" s="98" t="s">
        <v>71</v>
      </c>
      <c r="D53" s="99">
        <v>0.3</v>
      </c>
      <c r="E53" s="98" t="s">
        <v>72</v>
      </c>
      <c r="F53" s="100">
        <v>73000</v>
      </c>
      <c r="G53" s="100">
        <f>(D53*F53)</f>
        <v>21900</v>
      </c>
    </row>
    <row r="54" spans="1:7" ht="13.5" customHeight="1" x14ac:dyDescent="0.25">
      <c r="A54" s="5"/>
      <c r="B54" s="86" t="s">
        <v>77</v>
      </c>
      <c r="C54" s="87"/>
      <c r="D54" s="87"/>
      <c r="E54" s="87"/>
      <c r="F54" s="87"/>
      <c r="G54" s="88">
        <f>SUM(G44:G53)</f>
        <v>3358700</v>
      </c>
    </row>
    <row r="55" spans="1:7" ht="12" customHeight="1" x14ac:dyDescent="0.25">
      <c r="A55" s="2"/>
      <c r="B55" s="89"/>
      <c r="C55" s="90"/>
      <c r="D55" s="90"/>
      <c r="E55" s="90"/>
      <c r="F55" s="91"/>
      <c r="G55" s="91"/>
    </row>
    <row r="56" spans="1:7" ht="12" customHeight="1" x14ac:dyDescent="0.25">
      <c r="A56" s="5"/>
      <c r="B56" s="78" t="s">
        <v>78</v>
      </c>
      <c r="C56" s="79"/>
      <c r="D56" s="80"/>
      <c r="E56" s="80"/>
      <c r="F56" s="80"/>
      <c r="G56" s="80"/>
    </row>
    <row r="57" spans="1:7" ht="24" customHeight="1" x14ac:dyDescent="0.25">
      <c r="A57" s="5"/>
      <c r="B57" s="92" t="s">
        <v>79</v>
      </c>
      <c r="C57" s="93" t="s">
        <v>60</v>
      </c>
      <c r="D57" s="93" t="s">
        <v>61</v>
      </c>
      <c r="E57" s="92" t="s">
        <v>28</v>
      </c>
      <c r="F57" s="93" t="s">
        <v>29</v>
      </c>
      <c r="G57" s="92" t="s">
        <v>30</v>
      </c>
    </row>
    <row r="58" spans="1:7" ht="37.5" customHeight="1" x14ac:dyDescent="0.25">
      <c r="A58" s="11"/>
      <c r="B58" s="64" t="s">
        <v>80</v>
      </c>
      <c r="C58" s="65" t="s">
        <v>60</v>
      </c>
      <c r="D58" s="66">
        <v>1</v>
      </c>
      <c r="E58" s="64" t="s">
        <v>81</v>
      </c>
      <c r="F58" s="66">
        <v>50000</v>
      </c>
      <c r="G58" s="66">
        <f>(D58*F58)</f>
        <v>50000</v>
      </c>
    </row>
    <row r="59" spans="1:7" ht="13.5" customHeight="1" x14ac:dyDescent="0.25">
      <c r="A59" s="5"/>
      <c r="B59" s="101" t="s">
        <v>82</v>
      </c>
      <c r="C59" s="102"/>
      <c r="D59" s="102"/>
      <c r="E59" s="102"/>
      <c r="F59" s="102"/>
      <c r="G59" s="103">
        <f>SUM(G58)</f>
        <v>50000</v>
      </c>
    </row>
    <row r="60" spans="1:7" ht="12" customHeight="1" x14ac:dyDescent="0.25">
      <c r="A60" s="2"/>
      <c r="B60" s="104"/>
      <c r="C60" s="104"/>
      <c r="D60" s="104"/>
      <c r="E60" s="104"/>
      <c r="F60" s="105"/>
      <c r="G60" s="105"/>
    </row>
    <row r="61" spans="1:7" ht="12" customHeight="1" x14ac:dyDescent="0.25">
      <c r="A61" s="29"/>
      <c r="B61" s="106" t="s">
        <v>83</v>
      </c>
      <c r="C61" s="107"/>
      <c r="D61" s="107"/>
      <c r="E61" s="107"/>
      <c r="F61" s="107"/>
      <c r="G61" s="108">
        <f>G27+G40+G54+G59+G33</f>
        <v>5383990.5</v>
      </c>
    </row>
    <row r="62" spans="1:7" ht="12" customHeight="1" x14ac:dyDescent="0.25">
      <c r="A62" s="29"/>
      <c r="B62" s="109" t="s">
        <v>84</v>
      </c>
      <c r="C62" s="110"/>
      <c r="D62" s="110"/>
      <c r="E62" s="110"/>
      <c r="F62" s="110"/>
      <c r="G62" s="111">
        <f>G61*0.05</f>
        <v>269199.52500000002</v>
      </c>
    </row>
    <row r="63" spans="1:7" ht="12" customHeight="1" x14ac:dyDescent="0.25">
      <c r="A63" s="29"/>
      <c r="B63" s="112" t="s">
        <v>85</v>
      </c>
      <c r="C63" s="113"/>
      <c r="D63" s="113"/>
      <c r="E63" s="113"/>
      <c r="F63" s="113"/>
      <c r="G63" s="114">
        <f>G62+G61</f>
        <v>5653190.0250000004</v>
      </c>
    </row>
    <row r="64" spans="1:7" ht="12" customHeight="1" x14ac:dyDescent="0.25">
      <c r="A64" s="29"/>
      <c r="B64" s="109" t="s">
        <v>86</v>
      </c>
      <c r="C64" s="110"/>
      <c r="D64" s="110"/>
      <c r="E64" s="110"/>
      <c r="F64" s="110"/>
      <c r="G64" s="111">
        <f>G12</f>
        <v>13300000</v>
      </c>
    </row>
    <row r="65" spans="1:7" ht="12" customHeight="1" x14ac:dyDescent="0.25">
      <c r="A65" s="29"/>
      <c r="B65" s="115" t="s">
        <v>87</v>
      </c>
      <c r="C65" s="116"/>
      <c r="D65" s="116"/>
      <c r="E65" s="116"/>
      <c r="F65" s="116"/>
      <c r="G65" s="117">
        <f>G64-G63</f>
        <v>7646809.9749999996</v>
      </c>
    </row>
    <row r="66" spans="1:7" ht="12" customHeight="1" x14ac:dyDescent="0.25">
      <c r="A66" s="29"/>
      <c r="B66" s="30" t="s">
        <v>88</v>
      </c>
      <c r="C66" s="31"/>
      <c r="D66" s="31"/>
      <c r="E66" s="31"/>
      <c r="F66" s="31"/>
      <c r="G66" s="26"/>
    </row>
    <row r="67" spans="1:7" ht="12.75" customHeight="1" thickBot="1" x14ac:dyDescent="0.3">
      <c r="A67" s="29"/>
      <c r="B67" s="32"/>
      <c r="C67" s="31"/>
      <c r="D67" s="31"/>
      <c r="E67" s="31"/>
      <c r="F67" s="31"/>
      <c r="G67" s="26"/>
    </row>
    <row r="68" spans="1:7" ht="12" customHeight="1" x14ac:dyDescent="0.25">
      <c r="A68" s="29"/>
      <c r="B68" s="44" t="s">
        <v>89</v>
      </c>
      <c r="C68" s="45"/>
      <c r="D68" s="45"/>
      <c r="E68" s="45"/>
      <c r="F68" s="46"/>
      <c r="G68" s="26"/>
    </row>
    <row r="69" spans="1:7" ht="12" customHeight="1" x14ac:dyDescent="0.25">
      <c r="A69" s="29"/>
      <c r="B69" s="47" t="s">
        <v>90</v>
      </c>
      <c r="C69" s="28"/>
      <c r="D69" s="28"/>
      <c r="E69" s="28"/>
      <c r="F69" s="48"/>
      <c r="G69" s="26"/>
    </row>
    <row r="70" spans="1:7" ht="12" customHeight="1" x14ac:dyDescent="0.25">
      <c r="A70" s="29"/>
      <c r="B70" s="47" t="s">
        <v>91</v>
      </c>
      <c r="C70" s="28"/>
      <c r="D70" s="28"/>
      <c r="E70" s="28"/>
      <c r="F70" s="48"/>
      <c r="G70" s="26"/>
    </row>
    <row r="71" spans="1:7" ht="12" customHeight="1" x14ac:dyDescent="0.25">
      <c r="A71" s="29"/>
      <c r="B71" s="47" t="s">
        <v>92</v>
      </c>
      <c r="C71" s="28"/>
      <c r="D71" s="28"/>
      <c r="E71" s="28"/>
      <c r="F71" s="48"/>
      <c r="G71" s="26"/>
    </row>
    <row r="72" spans="1:7" ht="12" customHeight="1" x14ac:dyDescent="0.25">
      <c r="A72" s="29"/>
      <c r="B72" s="47" t="s">
        <v>93</v>
      </c>
      <c r="C72" s="28"/>
      <c r="D72" s="28"/>
      <c r="E72" s="28"/>
      <c r="F72" s="48"/>
      <c r="G72" s="26"/>
    </row>
    <row r="73" spans="1:7" ht="12" customHeight="1" x14ac:dyDescent="0.25">
      <c r="A73" s="29"/>
      <c r="B73" s="47" t="s">
        <v>94</v>
      </c>
      <c r="C73" s="28"/>
      <c r="D73" s="28"/>
      <c r="E73" s="28"/>
      <c r="F73" s="48"/>
      <c r="G73" s="26"/>
    </row>
    <row r="74" spans="1:7" ht="12.75" customHeight="1" thickBot="1" x14ac:dyDescent="0.3">
      <c r="A74" s="29"/>
      <c r="B74" s="49" t="s">
        <v>95</v>
      </c>
      <c r="C74" s="50"/>
      <c r="D74" s="50"/>
      <c r="E74" s="50"/>
      <c r="F74" s="51"/>
      <c r="G74" s="26"/>
    </row>
    <row r="75" spans="1:7" ht="12.75" customHeight="1" x14ac:dyDescent="0.25">
      <c r="A75" s="29"/>
      <c r="B75" s="42"/>
      <c r="C75" s="28"/>
      <c r="D75" s="28"/>
      <c r="E75" s="28"/>
      <c r="F75" s="28"/>
      <c r="G75" s="26"/>
    </row>
    <row r="76" spans="1:7" ht="15" customHeight="1" thickBot="1" x14ac:dyDescent="0.3">
      <c r="A76" s="29"/>
      <c r="B76" s="118" t="s">
        <v>96</v>
      </c>
      <c r="C76" s="119"/>
      <c r="D76" s="41"/>
      <c r="E76" s="19"/>
      <c r="F76" s="19"/>
      <c r="G76" s="26"/>
    </row>
    <row r="77" spans="1:7" ht="12" customHeight="1" x14ac:dyDescent="0.25">
      <c r="A77" s="29"/>
      <c r="B77" s="34" t="s">
        <v>79</v>
      </c>
      <c r="C77" s="20" t="s">
        <v>97</v>
      </c>
      <c r="D77" s="35" t="s">
        <v>98</v>
      </c>
      <c r="E77" s="19"/>
      <c r="F77" s="19"/>
      <c r="G77" s="26"/>
    </row>
    <row r="78" spans="1:7" ht="12" customHeight="1" x14ac:dyDescent="0.25">
      <c r="A78" s="29"/>
      <c r="B78" s="36" t="s">
        <v>99</v>
      </c>
      <c r="C78" s="21">
        <v>1770000</v>
      </c>
      <c r="D78" s="37">
        <f>(C78/C84)</f>
        <v>0.31309750546195947</v>
      </c>
      <c r="E78" s="19"/>
      <c r="F78" s="19"/>
      <c r="G78" s="26"/>
    </row>
    <row r="79" spans="1:7" ht="12" customHeight="1" x14ac:dyDescent="0.25">
      <c r="A79" s="29"/>
      <c r="B79" s="36" t="s">
        <v>100</v>
      </c>
      <c r="C79" s="22">
        <v>44000</v>
      </c>
      <c r="D79" s="37">
        <v>0.01</v>
      </c>
      <c r="E79" s="19"/>
      <c r="F79" s="19"/>
      <c r="G79" s="26"/>
    </row>
    <row r="80" spans="1:7" ht="12" customHeight="1" x14ac:dyDescent="0.25">
      <c r="A80" s="29"/>
      <c r="B80" s="36" t="s">
        <v>101</v>
      </c>
      <c r="C80" s="21">
        <v>161291</v>
      </c>
      <c r="D80" s="37">
        <f>(C80/C84)</f>
        <v>2.853096596240955E-2</v>
      </c>
      <c r="E80" s="19"/>
      <c r="F80" s="19"/>
      <c r="G80" s="26"/>
    </row>
    <row r="81" spans="1:7" ht="12" customHeight="1" x14ac:dyDescent="0.25">
      <c r="A81" s="29"/>
      <c r="B81" s="36" t="s">
        <v>59</v>
      </c>
      <c r="C81" s="21">
        <v>3358700</v>
      </c>
      <c r="D81" s="37">
        <f>(C81/C84)</f>
        <v>0.59412462801982102</v>
      </c>
      <c r="E81" s="19"/>
      <c r="F81" s="19"/>
      <c r="G81" s="26"/>
    </row>
    <row r="82" spans="1:7" ht="12" customHeight="1" x14ac:dyDescent="0.25">
      <c r="A82" s="29"/>
      <c r="B82" s="36" t="s">
        <v>102</v>
      </c>
      <c r="C82" s="23">
        <v>50000</v>
      </c>
      <c r="D82" s="37">
        <f>(C82/C84)</f>
        <v>8.8445623011852957E-3</v>
      </c>
      <c r="E82" s="25"/>
      <c r="F82" s="25"/>
      <c r="G82" s="26"/>
    </row>
    <row r="83" spans="1:7" ht="12" customHeight="1" x14ac:dyDescent="0.25">
      <c r="A83" s="29"/>
      <c r="B83" s="36" t="s">
        <v>103</v>
      </c>
      <c r="C83" s="23">
        <v>269200</v>
      </c>
      <c r="D83" s="37">
        <f>(C83/C84)</f>
        <v>4.7619123429581627E-2</v>
      </c>
      <c r="E83" s="25"/>
      <c r="F83" s="25"/>
      <c r="G83" s="26"/>
    </row>
    <row r="84" spans="1:7" ht="12.75" customHeight="1" thickBot="1" x14ac:dyDescent="0.3">
      <c r="A84" s="29"/>
      <c r="B84" s="38" t="s">
        <v>104</v>
      </c>
      <c r="C84" s="39">
        <f>SUM(C78:C83)</f>
        <v>5653191</v>
      </c>
      <c r="D84" s="40">
        <f>SUM(D78:D83)</f>
        <v>1.0022167851749568</v>
      </c>
      <c r="E84" s="25"/>
      <c r="F84" s="25"/>
      <c r="G84" s="26"/>
    </row>
    <row r="85" spans="1:7" ht="12" customHeight="1" x14ac:dyDescent="0.25">
      <c r="A85" s="29"/>
      <c r="B85" s="32"/>
      <c r="C85" s="31"/>
      <c r="D85" s="31"/>
      <c r="E85" s="31"/>
      <c r="F85" s="31"/>
      <c r="G85" s="26"/>
    </row>
    <row r="86" spans="1:7" ht="12.75" customHeight="1" x14ac:dyDescent="0.25">
      <c r="A86" s="29"/>
      <c r="B86" s="33"/>
      <c r="C86" s="31"/>
      <c r="D86" s="31"/>
      <c r="E86" s="31"/>
      <c r="F86" s="31"/>
      <c r="G86" s="26"/>
    </row>
    <row r="87" spans="1:7" ht="12" customHeight="1" thickBot="1" x14ac:dyDescent="0.3">
      <c r="A87" s="18"/>
      <c r="B87" s="53"/>
      <c r="C87" s="54" t="s">
        <v>105</v>
      </c>
      <c r="D87" s="55"/>
      <c r="E87" s="56"/>
      <c r="F87" s="24"/>
      <c r="G87" s="26"/>
    </row>
    <row r="88" spans="1:7" ht="12" customHeight="1" x14ac:dyDescent="0.25">
      <c r="A88" s="29"/>
      <c r="B88" s="57" t="s">
        <v>106</v>
      </c>
      <c r="C88" s="58">
        <v>3600</v>
      </c>
      <c r="D88" s="58">
        <v>3800</v>
      </c>
      <c r="E88" s="59">
        <v>4000</v>
      </c>
      <c r="F88" s="52"/>
      <c r="G88" s="27"/>
    </row>
    <row r="89" spans="1:7" ht="12.75" customHeight="1" thickBot="1" x14ac:dyDescent="0.3">
      <c r="A89" s="29"/>
      <c r="B89" s="38" t="s">
        <v>107</v>
      </c>
      <c r="C89" s="39">
        <f>G63/C88</f>
        <v>1570.3305625</v>
      </c>
      <c r="D89" s="39">
        <f>G63/D88</f>
        <v>1487.681585526316</v>
      </c>
      <c r="E89" s="60">
        <f>G63/E88</f>
        <v>1413.2975062500002</v>
      </c>
      <c r="F89" s="52"/>
      <c r="G89" s="27"/>
    </row>
    <row r="90" spans="1:7" ht="15.6" customHeight="1" x14ac:dyDescent="0.25">
      <c r="A90" s="29"/>
      <c r="B90" s="43" t="s">
        <v>108</v>
      </c>
      <c r="C90" s="28"/>
      <c r="D90" s="28"/>
      <c r="E90" s="28"/>
      <c r="F90" s="28"/>
      <c r="G90" s="28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2021-03-30T22:54:26Z</dcterms:modified>
  <cp:category/>
  <cp:contentStatus/>
</cp:coreProperties>
</file>