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20490" windowHeight="7155"/>
  </bookViews>
  <sheets>
    <sheet name="Tomate Invernde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5" i="1"/>
  <c r="G32" i="1" l="1"/>
  <c r="G31" i="1"/>
  <c r="G30" i="1"/>
  <c r="G29" i="1"/>
  <c r="G28" i="1"/>
  <c r="G27" i="1"/>
  <c r="G26" i="1"/>
  <c r="G25" i="1"/>
  <c r="G24" i="1"/>
  <c r="G23" i="1"/>
  <c r="G70" i="1" l="1"/>
  <c r="G69" i="1"/>
  <c r="G64" i="1"/>
  <c r="G59" i="1"/>
  <c r="G49" i="1"/>
  <c r="G44" i="1"/>
  <c r="G62" i="1" l="1"/>
  <c r="G61" i="1"/>
  <c r="G57" i="1"/>
  <c r="G54" i="1"/>
  <c r="G53" i="1"/>
  <c r="G52" i="1"/>
  <c r="G51" i="1"/>
  <c r="G22" i="1"/>
  <c r="G21" i="1"/>
  <c r="G65" i="1" l="1"/>
  <c r="G43" i="1"/>
  <c r="G71" i="1" l="1"/>
  <c r="G37" i="1" l="1"/>
  <c r="C94" i="1" l="1"/>
  <c r="G12" i="1"/>
  <c r="G42" i="1" l="1"/>
  <c r="G33" i="1"/>
  <c r="G45" i="1" l="1"/>
  <c r="C92" i="1" s="1"/>
  <c r="C90" i="1"/>
  <c r="C93" i="1"/>
  <c r="G38" i="1"/>
  <c r="C91" i="1" s="1"/>
  <c r="G76" i="1"/>
  <c r="G73" i="1" l="1"/>
  <c r="G74" i="1" s="1"/>
  <c r="G75" i="1" l="1"/>
  <c r="C95" i="1"/>
  <c r="C96" i="1" l="1"/>
  <c r="D95" i="1" s="1"/>
  <c r="D101" i="1"/>
  <c r="C101" i="1"/>
  <c r="E101" i="1"/>
  <c r="G77" i="1"/>
  <c r="D93" i="1" l="1"/>
  <c r="D91" i="1"/>
  <c r="D90" i="1"/>
  <c r="D94" i="1"/>
  <c r="D92" i="1"/>
  <c r="D96" i="1" l="1"/>
</calcChain>
</file>

<file path=xl/sharedStrings.xml><?xml version="1.0" encoding="utf-8"?>
<sst xmlns="http://schemas.openxmlformats.org/spreadsheetml/2006/main" count="184" uniqueCount="124">
  <si>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</si>
  <si>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</si>
  <si>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</si>
  <si>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</si>
  <si>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</si>
  <si>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</si>
  <si>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</si>
  <si>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</si>
  <si>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</si>
  <si>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</si>
  <si>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</si>
  <si>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</si>
  <si>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</si>
  <si>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</si>
  <si>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</si>
  <si>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</si>
  <si>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</si>
  <si>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</si>
  <si>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</si>
  <si>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</si>
  <si>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</si>
  <si>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</si>
  <si>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</si>
  <si>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</si>
  <si>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</si>
  <si>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</si>
  <si>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</si>
  <si>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</si>
  <si>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</si>
  <si>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</si>
  <si>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</si>
  <si>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</si>
  <si>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</si>
  <si>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</si>
  <si>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</si>
  <si>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</si>
  <si>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</si>
  <si>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</si>
  <si>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</si>
  <si>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</si>
  <si>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</si>
  <si>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</si>
  <si>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</si>
  <si>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</si>
  <si>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</si>
  <si>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</si>
  <si>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</si>
  <si>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</si>
  <si>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</si>
  <si>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</si>
  <si>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</si>
  <si>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</si>
  <si>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</si>
  <si>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</si>
  <si>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</si>
  <si>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</si>
  <si>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</si>
  <si>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</si>
  <si>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</si>
  <si>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Local</t>
  </si>
  <si>
    <t>FERTILIZANTES</t>
  </si>
  <si>
    <t>Rendimiento (malla 25 kg/hà)</t>
  </si>
  <si>
    <t>Medio</t>
  </si>
  <si>
    <t>PRECIO ESPERADO ($/kg)</t>
  </si>
  <si>
    <t>Selección y embalaje</t>
  </si>
  <si>
    <t>Copiapó</t>
  </si>
  <si>
    <t>Chamonate- Toledo-San Pedro</t>
  </si>
  <si>
    <t>Abril - Mayo</t>
  </si>
  <si>
    <t>Transplante</t>
  </si>
  <si>
    <t>INSECTICIDAS</t>
  </si>
  <si>
    <t>FUNGICIDAS</t>
  </si>
  <si>
    <t>Riego tecnificado y fertirrigación</t>
  </si>
  <si>
    <t>Diciembre a Mayo</t>
  </si>
  <si>
    <t>Electricidad riego tomate</t>
  </si>
  <si>
    <t>KWH</t>
  </si>
  <si>
    <t>Lycopersicum esculentum</t>
  </si>
  <si>
    <t>Junio - diciembre</t>
  </si>
  <si>
    <t>Tomate Invernadero</t>
  </si>
  <si>
    <t>Prep. y mantencion almacigos</t>
  </si>
  <si>
    <t>Aplicación fitohormona</t>
  </si>
  <si>
    <t>Aplicación pesticidas</t>
  </si>
  <si>
    <t>Engarotado</t>
  </si>
  <si>
    <t>Poda</t>
  </si>
  <si>
    <t>Preparación de mesas</t>
  </si>
  <si>
    <t>Postura de cinta</t>
  </si>
  <si>
    <t>Riego y fertilización</t>
  </si>
  <si>
    <t>Postura de alcochado</t>
  </si>
  <si>
    <t>Cosecha y acarreo</t>
  </si>
  <si>
    <t>OCT-ENE</t>
  </si>
  <si>
    <t>ENE-FEB</t>
  </si>
  <si>
    <t>ABR-NOV</t>
  </si>
  <si>
    <t>ENE-DIC</t>
  </si>
  <si>
    <t>ABR-MAY</t>
  </si>
  <si>
    <t>AGO-SEPT</t>
  </si>
  <si>
    <t>DIC-ENE</t>
  </si>
  <si>
    <t>ENERO</t>
  </si>
  <si>
    <t>JUN-DIC</t>
  </si>
  <si>
    <t>Aradura</t>
  </si>
  <si>
    <t>Rastaje</t>
  </si>
  <si>
    <t>Melgadura</t>
  </si>
  <si>
    <t>PLANTINES FRANCOS</t>
  </si>
  <si>
    <t>UN</t>
  </si>
  <si>
    <t>SEPTIEMBRE</t>
  </si>
  <si>
    <t>SFT</t>
  </si>
  <si>
    <t>25 Kg</t>
  </si>
  <si>
    <t>UREA</t>
  </si>
  <si>
    <t>FEB-NOV</t>
  </si>
  <si>
    <t>NITRATO DE POTASIO</t>
  </si>
  <si>
    <t>ÁCIDO FOSFORICO</t>
  </si>
  <si>
    <t>L</t>
  </si>
  <si>
    <t>COMPOST</t>
  </si>
  <si>
    <t>Kg</t>
  </si>
  <si>
    <t>Azufre mojable</t>
  </si>
  <si>
    <t>Bellis</t>
  </si>
  <si>
    <t>CAPTAN 83 WP</t>
  </si>
  <si>
    <t xml:space="preserve">Lorsban 4E </t>
  </si>
  <si>
    <t>Lt</t>
  </si>
  <si>
    <t>PUNTO 70 WG</t>
  </si>
  <si>
    <t>FITOHORMONA</t>
  </si>
  <si>
    <t>RUKAMKUAJA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</si>
  <si>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</si>
  <si>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8"/>
        <color indexed="8"/>
        <rFont val="Arial"/>
        <family val="2"/>
      </rPr>
      <t>Notas</t>
    </r>
    <r>
      <rPr>
        <b/>
        <sz val="8"/>
        <color indexed="8"/>
        <rFont val="Arial"/>
        <family val="2"/>
      </rPr>
      <t>:</t>
    </r>
  </si>
  <si>
    <t>RENDIMIENTO (Caja/há)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</si>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</sst>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&quot;$&quot;\ * #,##0_-;\-&quot;$&quot;\ * #,##0_-;_-&quot;$&quot;\ * &quot;-&quot;??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8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theme="1"/>
      <name val="Arial"/>
      <family val="2"/>
    </font>
    <font>
      <b/>
      <u/>
      <sz val="8"/>
      <color indexed="8"/>
      <name val="Arial"/>
      <family val="2"/>
    </font>
    <font>
      <b/>
      <sz val="8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 applyFont="1" applyAlignment="1"/>
    <xf numFmtId="166" fontId="2" fillId="0" borderId="58" xfId="1" applyNumberFormat="1" applyFont="1" applyFill="1" applyBorder="1"/>
    <xf numFmtId="166" fontId="2" fillId="0" borderId="53" xfId="1" applyNumberFormat="1" applyFont="1" applyFill="1" applyBorder="1" applyAlignment="1">
      <alignment wrapText="1"/>
    </xf>
    <xf numFmtId="166" fontId="2" fillId="0" borderId="58" xfId="1" applyNumberFormat="1" applyFont="1" applyFill="1" applyBorder="1" applyAlignment="1">
      <alignment wrapText="1"/>
    </xf>
    <xf numFmtId="3" fontId="3" fillId="0" borderId="53" xfId="0" applyNumberFormat="1" applyFont="1" applyBorder="1"/>
    <xf numFmtId="166" fontId="3" fillId="11" borderId="53" xfId="1" applyNumberFormat="1" applyFont="1" applyFill="1" applyBorder="1" applyAlignment="1">
      <alignment horizontal="right"/>
    </xf>
    <xf numFmtId="166" fontId="3" fillId="0" borderId="53" xfId="1" applyNumberFormat="1" applyFont="1" applyFill="1" applyBorder="1"/>
    <xf numFmtId="0" fontId="3" fillId="11" borderId="53" xfId="0" applyFont="1" applyFill="1" applyBorder="1" applyAlignment="1">
      <alignment horizontal="right" wrapText="1"/>
    </xf>
    <xf numFmtId="0" fontId="3" fillId="11" borderId="53" xfId="0" applyFont="1" applyFill="1" applyBorder="1" applyAlignment="1">
      <alignment horizontal="right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wrapText="1"/>
    </xf>
    <xf numFmtId="166" fontId="3" fillId="0" borderId="53" xfId="1" applyNumberFormat="1" applyFont="1" applyFill="1" applyBorder="1" applyAlignment="1">
      <alignment horizontal="center" wrapText="1"/>
    </xf>
    <xf numFmtId="0" fontId="3" fillId="0" borderId="53" xfId="0" applyFont="1" applyBorder="1"/>
    <xf numFmtId="0" fontId="3" fillId="0" borderId="58" xfId="0" applyFont="1" applyBorder="1" applyAlignment="1">
      <alignment horizontal="center"/>
    </xf>
    <xf numFmtId="0" fontId="3" fillId="0" borderId="58" xfId="0" applyFont="1" applyBorder="1"/>
    <xf numFmtId="166" fontId="3" fillId="0" borderId="58" xfId="1" applyNumberFormat="1" applyFont="1" applyFill="1" applyBorder="1" applyAlignment="1">
      <alignment horizontal="center" wrapText="1"/>
    </xf>
    <xf numFmtId="166" fontId="2" fillId="0" borderId="58" xfId="1" applyNumberFormat="1" applyFont="1" applyFill="1" applyBorder="1" applyAlignment="1">
      <alignment horizontal="center" wrapText="1"/>
    </xf>
    <xf numFmtId="3" fontId="3" fillId="0" borderId="58" xfId="0" applyNumberFormat="1" applyFont="1" applyBorder="1"/>
    <xf numFmtId="3" fontId="3" fillId="0" borderId="64" xfId="0" applyNumberFormat="1" applyFont="1" applyBorder="1"/>
    <xf numFmtId="49" fontId="3" fillId="2" borderId="5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/>
    <xf numFmtId="0" fontId="3" fillId="2" borderId="57" xfId="0" applyFont="1" applyFill="1" applyBorder="1" applyAlignment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166" fontId="2" fillId="0" borderId="63" xfId="1" applyNumberFormat="1" applyFont="1" applyFill="1" applyBorder="1" applyAlignment="1">
      <alignment wrapText="1"/>
    </xf>
    <xf numFmtId="0" fontId="5" fillId="2" borderId="19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0" fontId="3" fillId="2" borderId="2" xfId="0" applyFont="1" applyFill="1" applyBorder="1" applyAlignment="1"/>
    <xf numFmtId="0" fontId="3" fillId="2" borderId="55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7" fillId="3" borderId="54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wrapText="1"/>
    </xf>
    <xf numFmtId="14" fontId="3" fillId="2" borderId="56" xfId="0" applyNumberFormat="1" applyFont="1" applyFill="1" applyBorder="1" applyAlignment="1"/>
    <xf numFmtId="0" fontId="3" fillId="2" borderId="7" xfId="0" applyFont="1" applyFill="1" applyBorder="1" applyAlignment="1"/>
    <xf numFmtId="0" fontId="3" fillId="2" borderId="56" xfId="0" applyFont="1" applyFill="1" applyBorder="1" applyAlignment="1">
      <alignment horizontal="justify" wrapText="1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/>
    <xf numFmtId="0" fontId="2" fillId="0" borderId="53" xfId="0" applyFont="1" applyBorder="1"/>
    <xf numFmtId="0" fontId="2" fillId="0" borderId="53" xfId="0" applyFont="1" applyBorder="1" applyAlignment="1">
      <alignment horizontal="center"/>
    </xf>
    <xf numFmtId="3" fontId="3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7" fillId="3" borderId="59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/>
    </xf>
    <xf numFmtId="49" fontId="7" fillId="5" borderId="59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Border="1" applyAlignment="1"/>
    <xf numFmtId="0" fontId="9" fillId="0" borderId="53" xfId="0" applyFont="1" applyBorder="1"/>
    <xf numFmtId="167" fontId="2" fillId="0" borderId="53" xfId="3" applyNumberFormat="1" applyFont="1" applyBorder="1"/>
    <xf numFmtId="41" fontId="3" fillId="0" borderId="0" xfId="2" applyFont="1" applyAlignment="1"/>
    <xf numFmtId="166" fontId="3" fillId="0" borderId="0" xfId="0" applyNumberFormat="1" applyFont="1" applyAlignment="1"/>
    <xf numFmtId="3" fontId="2" fillId="0" borderId="53" xfId="0" applyNumberFormat="1" applyFont="1" applyBorder="1" applyAlignment="1">
      <alignment horizontal="center"/>
    </xf>
    <xf numFmtId="0" fontId="3" fillId="2" borderId="22" xfId="0" applyFont="1" applyFill="1" applyBorder="1" applyAlignment="1"/>
    <xf numFmtId="0" fontId="3" fillId="2" borderId="22" xfId="0" applyFont="1" applyFill="1" applyBorder="1" applyAlignment="1">
      <alignment horizontal="center"/>
    </xf>
    <xf numFmtId="3" fontId="3" fillId="2" borderId="22" xfId="0" applyNumberFormat="1" applyFont="1" applyFill="1" applyBorder="1" applyAlignment="1"/>
    <xf numFmtId="49" fontId="7" fillId="5" borderId="53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/>
    <xf numFmtId="49" fontId="5" fillId="3" borderId="53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3" fontId="5" fillId="3" borderId="53" xfId="0" applyNumberFormat="1" applyFont="1" applyFill="1" applyBorder="1" applyAlignment="1">
      <alignment vertical="center"/>
    </xf>
    <xf numFmtId="0" fontId="3" fillId="2" borderId="60" xfId="0" applyFont="1" applyFill="1" applyBorder="1" applyAlignment="1"/>
    <xf numFmtId="3" fontId="3" fillId="2" borderId="60" xfId="0" applyNumberFormat="1" applyFont="1" applyFill="1" applyBorder="1" applyAlignment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4" fontId="7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 applyAlignment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0" fontId="3" fillId="9" borderId="40" xfId="0" applyFont="1" applyFill="1" applyBorder="1" applyAlignment="1"/>
    <xf numFmtId="0" fontId="3" fillId="7" borderId="19" xfId="0" applyFont="1" applyFill="1" applyBorder="1" applyAlignment="1"/>
    <xf numFmtId="49" fontId="4" fillId="8" borderId="31" xfId="0" applyNumberFormat="1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/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49" fontId="4" fillId="8" borderId="35" xfId="0" applyNumberFormat="1" applyFont="1" applyFill="1" applyBorder="1" applyAlignment="1">
      <alignment vertical="center"/>
    </xf>
    <xf numFmtId="165" fontId="4" fillId="8" borderId="36" xfId="0" applyNumberFormat="1" applyFont="1" applyFill="1" applyBorder="1" applyAlignment="1">
      <alignment vertical="center"/>
    </xf>
    <xf numFmtId="9" fontId="4" fillId="8" borderId="37" xfId="0" applyNumberFormat="1" applyFont="1" applyFill="1" applyBorder="1" applyAlignment="1">
      <alignment vertical="center"/>
    </xf>
    <xf numFmtId="0" fontId="3" fillId="2" borderId="17" xfId="0" applyFont="1" applyFill="1" applyBorder="1" applyAlignment="1"/>
    <xf numFmtId="0" fontId="7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4" fillId="8" borderId="50" xfId="0" applyNumberFormat="1" applyFont="1" applyFill="1" applyBorder="1" applyAlignment="1">
      <alignment vertical="center"/>
    </xf>
    <xf numFmtId="41" fontId="4" fillId="8" borderId="51" xfId="2" applyFont="1" applyFill="1" applyBorder="1" applyAlignment="1">
      <alignment vertical="center"/>
    </xf>
    <xf numFmtId="41" fontId="4" fillId="8" borderId="52" xfId="2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165" fontId="4" fillId="8" borderId="37" xfId="0" applyNumberFormat="1" applyFont="1" applyFill="1" applyBorder="1" applyAlignment="1">
      <alignment vertical="center"/>
    </xf>
    <xf numFmtId="164" fontId="7" fillId="2" borderId="43" xfId="0" applyNumberFormat="1" applyFont="1" applyFill="1" applyBorder="1" applyAlignment="1">
      <alignment vertical="center"/>
    </xf>
    <xf numFmtId="164" fontId="7" fillId="2" borderId="45" xfId="0" applyNumberFormat="1" applyFont="1" applyFill="1" applyBorder="1" applyAlignment="1">
      <alignment vertical="center"/>
    </xf>
    <xf numFmtId="164" fontId="7" fillId="2" borderId="48" xfId="0" applyNumberFormat="1" applyFont="1" applyFill="1" applyBorder="1" applyAlignment="1">
      <alignment vertical="center"/>
    </xf>
    <xf numFmtId="49" fontId="11" fillId="9" borderId="38" xfId="0" applyNumberFormat="1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7" xfId="0" applyFont="1" applyFill="1" applyBorder="1" applyAlignment="1">
      <alignment wrapText="1"/>
    </xf>
    <xf numFmtId="49" fontId="5" fillId="3" borderId="65" xfId="0" applyNumberFormat="1" applyFont="1" applyFill="1" applyBorder="1" applyAlignment="1">
      <alignment wrapText="1"/>
    </xf>
    <xf numFmtId="0" fontId="5" fillId="4" borderId="57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7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0" fontId="0" fillId="0" borderId="53" xfId="0" applyFont="1" applyBorder="1" applyAlignment="1">
      <alignment wrapText="1"/>
    </xf>
  </cellXfs>
  <cellStyles count="4">
    <cellStyle name="Millares" xfId="1" builtinId="3"/>
    <cellStyle name="Millares [0]" xfId="2" builtinId="6"/>
    <cellStyle name="Moneda" xfId="3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971550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workbookViewId="0">
      <selection activeCell="I85" sqref="I85"/>
    </sheetView>
  </sheetViews>
  <sheetFormatPr baseColWidth="10" defaultColWidth="10.85546875" defaultRowHeight="11.25" customHeight="1" x14ac:dyDescent="0.2"/>
  <cols>
    <col min="1" max="1" width="4.42578125" style="34" customWidth="1"/>
    <col min="2" max="2" width="18.5703125" style="34" customWidth="1"/>
    <col min="3" max="3" width="16.85546875" style="34" customWidth="1"/>
    <col min="4" max="4" width="9.42578125" style="34" customWidth="1"/>
    <col min="5" max="5" width="14.42578125" style="34" customWidth="1"/>
    <col min="6" max="6" width="9.85546875" style="34" customWidth="1"/>
    <col min="7" max="7" width="17.42578125" style="34" customWidth="1"/>
    <col min="8" max="255" width="10.85546875" style="34" customWidth="1"/>
    <col min="256" max="16384" width="10.85546875" style="35"/>
  </cols>
  <sheetData>
    <row r="1" spans="1:7" ht="15" customHeight="1" x14ac:dyDescent="0.2">
      <c r="A1" s="33"/>
      <c r="B1" s="33"/>
      <c r="C1" s="33"/>
      <c r="D1" s="33"/>
      <c r="E1" s="33"/>
      <c r="F1" s="33"/>
      <c r="G1" s="33"/>
    </row>
    <row r="2" spans="1:7" ht="15" customHeight="1" x14ac:dyDescent="0.2">
      <c r="A2" s="33"/>
      <c r="B2" s="33"/>
      <c r="C2" s="33"/>
      <c r="D2" s="33"/>
      <c r="E2" s="33"/>
      <c r="F2" s="33"/>
      <c r="G2" s="33"/>
    </row>
    <row r="3" spans="1:7" ht="15" customHeight="1" x14ac:dyDescent="0.2">
      <c r="A3" s="33"/>
      <c r="B3" s="33"/>
      <c r="C3" s="33"/>
      <c r="D3" s="33"/>
      <c r="E3" s="33"/>
      <c r="F3" s="33"/>
      <c r="G3" s="33"/>
    </row>
    <row r="4" spans="1:7" ht="15" customHeight="1" x14ac:dyDescent="0.2">
      <c r="A4" s="33"/>
      <c r="B4" s="33"/>
      <c r="C4" s="33"/>
      <c r="D4" s="33"/>
      <c r="E4" s="33"/>
      <c r="F4" s="33"/>
      <c r="G4" s="33"/>
    </row>
    <row r="5" spans="1:7" ht="15" customHeight="1" x14ac:dyDescent="0.2">
      <c r="A5" s="33"/>
      <c r="B5" s="33"/>
      <c r="C5" s="33"/>
      <c r="D5" s="33"/>
      <c r="E5" s="33"/>
      <c r="F5" s="33"/>
      <c r="G5" s="33"/>
    </row>
    <row r="6" spans="1:7" ht="15" customHeight="1" x14ac:dyDescent="0.2">
      <c r="A6" s="33"/>
      <c r="B6" s="33"/>
      <c r="C6" s="33"/>
      <c r="D6" s="33"/>
      <c r="E6" s="33"/>
      <c r="F6" s="33"/>
      <c r="G6" s="33"/>
    </row>
    <row r="7" spans="1:7" ht="15" customHeight="1" x14ac:dyDescent="0.2">
      <c r="A7" s="33"/>
      <c r="B7" s="33"/>
      <c r="C7" s="33"/>
      <c r="D7" s="33"/>
      <c r="E7" s="33"/>
      <c r="F7" s="33"/>
      <c r="G7" s="33"/>
    </row>
    <row r="8" spans="1:7" ht="15" customHeight="1" x14ac:dyDescent="0.2">
      <c r="A8" s="33"/>
      <c r="B8" s="36"/>
      <c r="C8" s="37"/>
      <c r="D8" s="37"/>
      <c r="E8" s="38"/>
      <c r="F8" s="38"/>
      <c r="G8" s="37"/>
    </row>
    <row r="9" spans="1:7" ht="24" customHeight="1" x14ac:dyDescent="0.25">
      <c r="A9" s="39"/>
      <c r="B9" s="40" t="s">
        <v>0</v>
      </c>
      <c r="C9" s="154" t="s">
        <v>77</v>
      </c>
      <c r="D9" s="155"/>
      <c r="E9" s="148" t="s">
        <v>122</v>
      </c>
      <c r="F9" s="149"/>
      <c r="G9" s="4">
        <v>7000</v>
      </c>
    </row>
    <row r="10" spans="1:7" ht="15" customHeight="1" x14ac:dyDescent="0.25">
      <c r="A10" s="39"/>
      <c r="B10" s="20" t="s">
        <v>1</v>
      </c>
      <c r="C10" s="154" t="s">
        <v>75</v>
      </c>
      <c r="D10" s="155"/>
      <c r="E10" s="146" t="s">
        <v>2</v>
      </c>
      <c r="F10" s="147"/>
      <c r="G10" s="5" t="s">
        <v>67</v>
      </c>
    </row>
    <row r="11" spans="1:7" ht="14.25" customHeight="1" x14ac:dyDescent="0.25">
      <c r="A11" s="39"/>
      <c r="B11" s="20" t="s">
        <v>3</v>
      </c>
      <c r="C11" s="154" t="s">
        <v>62</v>
      </c>
      <c r="D11" s="155"/>
      <c r="E11" s="146" t="s">
        <v>63</v>
      </c>
      <c r="F11" s="147"/>
      <c r="G11" s="6">
        <v>4000</v>
      </c>
    </row>
    <row r="12" spans="1:7" ht="15.75" customHeight="1" x14ac:dyDescent="0.25">
      <c r="A12" s="39"/>
      <c r="B12" s="20" t="s">
        <v>4</v>
      </c>
      <c r="C12" s="154" t="s">
        <v>58</v>
      </c>
      <c r="D12" s="155"/>
      <c r="E12" s="21" t="s">
        <v>5</v>
      </c>
      <c r="F12" s="22"/>
      <c r="G12" s="6">
        <f>(G11*G9)*1.19</f>
        <v>33320000</v>
      </c>
    </row>
    <row r="13" spans="1:7" ht="14.25" customHeight="1" x14ac:dyDescent="0.25">
      <c r="A13" s="39"/>
      <c r="B13" s="20" t="s">
        <v>6</v>
      </c>
      <c r="C13" s="154" t="s">
        <v>65</v>
      </c>
      <c r="D13" s="155"/>
      <c r="E13" s="146" t="s">
        <v>7</v>
      </c>
      <c r="F13" s="147"/>
      <c r="G13" s="7" t="s">
        <v>59</v>
      </c>
    </row>
    <row r="14" spans="1:7" ht="17.25" customHeight="1" x14ac:dyDescent="0.25">
      <c r="A14" s="39"/>
      <c r="B14" s="20" t="s">
        <v>8</v>
      </c>
      <c r="C14" s="154" t="s">
        <v>66</v>
      </c>
      <c r="D14" s="155"/>
      <c r="E14" s="146" t="s">
        <v>9</v>
      </c>
      <c r="F14" s="147"/>
      <c r="G14" s="8" t="s">
        <v>76</v>
      </c>
    </row>
    <row r="15" spans="1:7" ht="16.5" customHeight="1" x14ac:dyDescent="0.25">
      <c r="A15" s="39"/>
      <c r="B15" s="20" t="s">
        <v>10</v>
      </c>
      <c r="C15" s="154">
        <v>44286</v>
      </c>
      <c r="D15" s="155"/>
      <c r="E15" s="150" t="s">
        <v>11</v>
      </c>
      <c r="F15" s="151"/>
      <c r="G15" s="7" t="s">
        <v>123</v>
      </c>
    </row>
    <row r="16" spans="1:7" ht="12" customHeight="1" x14ac:dyDescent="0.2">
      <c r="A16" s="33"/>
      <c r="B16" s="41"/>
      <c r="C16" s="42"/>
      <c r="D16" s="38"/>
      <c r="E16" s="43"/>
      <c r="F16" s="43"/>
      <c r="G16" s="44"/>
    </row>
    <row r="17" spans="1:7" ht="12" customHeight="1" x14ac:dyDescent="0.2">
      <c r="A17" s="45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">
      <c r="A18" s="33"/>
      <c r="B18" s="46"/>
      <c r="C18" s="47"/>
      <c r="D18" s="47"/>
      <c r="E18" s="47"/>
      <c r="F18" s="48"/>
      <c r="G18" s="48"/>
    </row>
    <row r="19" spans="1:7" ht="12" customHeight="1" x14ac:dyDescent="0.2">
      <c r="A19" s="39"/>
      <c r="B19" s="49" t="s">
        <v>13</v>
      </c>
      <c r="C19" s="50"/>
      <c r="D19" s="51"/>
      <c r="E19" s="51"/>
      <c r="F19" s="51"/>
      <c r="G19" s="51"/>
    </row>
    <row r="20" spans="1:7" ht="24" customHeight="1" x14ac:dyDescent="0.2">
      <c r="A20" s="45"/>
      <c r="B20" s="52" t="s">
        <v>14</v>
      </c>
      <c r="C20" s="52" t="s">
        <v>15</v>
      </c>
      <c r="D20" s="52" t="s">
        <v>16</v>
      </c>
      <c r="E20" s="52" t="s">
        <v>17</v>
      </c>
      <c r="F20" s="52" t="s">
        <v>18</v>
      </c>
      <c r="G20" s="52" t="s">
        <v>19</v>
      </c>
    </row>
    <row r="21" spans="1:7" ht="15" customHeight="1" x14ac:dyDescent="0.2">
      <c r="A21" s="53"/>
      <c r="B21" s="54" t="s">
        <v>78</v>
      </c>
      <c r="C21" s="55" t="s">
        <v>20</v>
      </c>
      <c r="D21" s="55">
        <v>40</v>
      </c>
      <c r="E21" s="55" t="s">
        <v>88</v>
      </c>
      <c r="F21" s="17">
        <v>20000</v>
      </c>
      <c r="G21" s="1">
        <f t="shared" ref="G21:G32" si="0">F21*D21</f>
        <v>800000</v>
      </c>
    </row>
    <row r="22" spans="1:7" ht="11.25" customHeight="1" x14ac:dyDescent="0.2">
      <c r="A22" s="53"/>
      <c r="B22" s="54" t="s">
        <v>68</v>
      </c>
      <c r="C22" s="55" t="s">
        <v>20</v>
      </c>
      <c r="D22" s="55">
        <v>40</v>
      </c>
      <c r="E22" s="55" t="s">
        <v>89</v>
      </c>
      <c r="F22" s="17">
        <v>20000</v>
      </c>
      <c r="G22" s="1">
        <f t="shared" si="0"/>
        <v>800000</v>
      </c>
    </row>
    <row r="23" spans="1:7" ht="11.25" customHeight="1" x14ac:dyDescent="0.2">
      <c r="A23" s="53"/>
      <c r="B23" s="54" t="s">
        <v>79</v>
      </c>
      <c r="C23" s="55" t="s">
        <v>20</v>
      </c>
      <c r="D23" s="55">
        <v>100</v>
      </c>
      <c r="E23" s="55" t="s">
        <v>90</v>
      </c>
      <c r="F23" s="17">
        <v>20000</v>
      </c>
      <c r="G23" s="1">
        <f t="shared" si="0"/>
        <v>2000000</v>
      </c>
    </row>
    <row r="24" spans="1:7" ht="11.25" customHeight="1" x14ac:dyDescent="0.2">
      <c r="A24" s="53"/>
      <c r="B24" s="54" t="s">
        <v>80</v>
      </c>
      <c r="C24" s="55" t="s">
        <v>20</v>
      </c>
      <c r="D24" s="55">
        <v>40</v>
      </c>
      <c r="E24" s="55" t="s">
        <v>91</v>
      </c>
      <c r="F24" s="17">
        <v>20000</v>
      </c>
      <c r="G24" s="1">
        <f t="shared" si="0"/>
        <v>800000</v>
      </c>
    </row>
    <row r="25" spans="1:7" ht="11.25" customHeight="1" x14ac:dyDescent="0.2">
      <c r="A25" s="53"/>
      <c r="B25" s="54" t="s">
        <v>81</v>
      </c>
      <c r="C25" s="55" t="s">
        <v>20</v>
      </c>
      <c r="D25" s="55">
        <v>40</v>
      </c>
      <c r="E25" s="55" t="s">
        <v>92</v>
      </c>
      <c r="F25" s="17">
        <v>20000</v>
      </c>
      <c r="G25" s="1">
        <f t="shared" si="0"/>
        <v>800000</v>
      </c>
    </row>
    <row r="26" spans="1:7" ht="11.25" customHeight="1" x14ac:dyDescent="0.2">
      <c r="A26" s="53"/>
      <c r="B26" s="54" t="s">
        <v>82</v>
      </c>
      <c r="C26" s="55" t="s">
        <v>20</v>
      </c>
      <c r="D26" s="55">
        <v>40</v>
      </c>
      <c r="E26" s="55" t="s">
        <v>93</v>
      </c>
      <c r="F26" s="17">
        <v>20000</v>
      </c>
      <c r="G26" s="1">
        <f t="shared" si="0"/>
        <v>800000</v>
      </c>
    </row>
    <row r="27" spans="1:7" ht="11.25" customHeight="1" x14ac:dyDescent="0.2">
      <c r="A27" s="53"/>
      <c r="B27" s="54" t="s">
        <v>83</v>
      </c>
      <c r="C27" s="55" t="s">
        <v>20</v>
      </c>
      <c r="D27" s="55">
        <v>10</v>
      </c>
      <c r="E27" s="55" t="s">
        <v>94</v>
      </c>
      <c r="F27" s="17">
        <v>20000</v>
      </c>
      <c r="G27" s="1">
        <f t="shared" si="0"/>
        <v>200000</v>
      </c>
    </row>
    <row r="28" spans="1:7" ht="11.25" customHeight="1" x14ac:dyDescent="0.2">
      <c r="A28" s="53"/>
      <c r="B28" s="54" t="s">
        <v>84</v>
      </c>
      <c r="C28" s="55" t="s">
        <v>20</v>
      </c>
      <c r="D28" s="55">
        <v>5</v>
      </c>
      <c r="E28" s="55" t="s">
        <v>94</v>
      </c>
      <c r="F28" s="17">
        <v>20000</v>
      </c>
      <c r="G28" s="1">
        <f t="shared" si="0"/>
        <v>100000</v>
      </c>
    </row>
    <row r="29" spans="1:7" ht="11.25" customHeight="1" x14ac:dyDescent="0.2">
      <c r="A29" s="53"/>
      <c r="B29" s="54" t="s">
        <v>85</v>
      </c>
      <c r="C29" s="55" t="s">
        <v>20</v>
      </c>
      <c r="D29" s="55">
        <v>12</v>
      </c>
      <c r="E29" s="55" t="s">
        <v>91</v>
      </c>
      <c r="F29" s="17">
        <v>20000</v>
      </c>
      <c r="G29" s="1">
        <f t="shared" si="0"/>
        <v>240000</v>
      </c>
    </row>
    <row r="30" spans="1:7" ht="11.25" customHeight="1" x14ac:dyDescent="0.2">
      <c r="A30" s="53"/>
      <c r="B30" s="54" t="s">
        <v>86</v>
      </c>
      <c r="C30" s="55" t="s">
        <v>20</v>
      </c>
      <c r="D30" s="55">
        <v>15</v>
      </c>
      <c r="E30" s="55" t="s">
        <v>95</v>
      </c>
      <c r="F30" s="17">
        <v>20000</v>
      </c>
      <c r="G30" s="1">
        <f t="shared" si="0"/>
        <v>300000</v>
      </c>
    </row>
    <row r="31" spans="1:7" ht="11.25" customHeight="1" x14ac:dyDescent="0.2">
      <c r="A31" s="53"/>
      <c r="B31" s="54" t="s">
        <v>87</v>
      </c>
      <c r="C31" s="55" t="s">
        <v>20</v>
      </c>
      <c r="D31" s="55">
        <v>100</v>
      </c>
      <c r="E31" s="55" t="s">
        <v>96</v>
      </c>
      <c r="F31" s="17">
        <v>20000</v>
      </c>
      <c r="G31" s="1">
        <f t="shared" si="0"/>
        <v>2000000</v>
      </c>
    </row>
    <row r="32" spans="1:7" ht="11.25" customHeight="1" x14ac:dyDescent="0.2">
      <c r="A32" s="53"/>
      <c r="B32" s="54" t="s">
        <v>64</v>
      </c>
      <c r="C32" s="55" t="s">
        <v>20</v>
      </c>
      <c r="D32" s="55">
        <v>100</v>
      </c>
      <c r="E32" s="55" t="s">
        <v>96</v>
      </c>
      <c r="F32" s="17">
        <v>20000</v>
      </c>
      <c r="G32" s="1">
        <f t="shared" si="0"/>
        <v>2000000</v>
      </c>
    </row>
    <row r="33" spans="1:11" ht="12.75" customHeight="1" x14ac:dyDescent="0.2">
      <c r="A33" s="45"/>
      <c r="B33" s="23" t="s">
        <v>21</v>
      </c>
      <c r="C33" s="24"/>
      <c r="D33" s="24"/>
      <c r="E33" s="24"/>
      <c r="F33" s="25"/>
      <c r="G33" s="26">
        <f>SUM(G21:G32)</f>
        <v>10840000</v>
      </c>
    </row>
    <row r="34" spans="1:11" ht="12" customHeight="1" x14ac:dyDescent="0.2">
      <c r="A34" s="33"/>
      <c r="B34" s="46"/>
      <c r="C34" s="48"/>
      <c r="D34" s="48"/>
      <c r="E34" s="48"/>
      <c r="F34" s="56"/>
      <c r="G34" s="56"/>
    </row>
    <row r="35" spans="1:11" ht="12" customHeight="1" x14ac:dyDescent="0.2">
      <c r="A35" s="39"/>
      <c r="B35" s="57" t="s">
        <v>22</v>
      </c>
      <c r="C35" s="58"/>
      <c r="D35" s="59"/>
      <c r="E35" s="59"/>
      <c r="F35" s="60"/>
      <c r="G35" s="60"/>
    </row>
    <row r="36" spans="1:11" ht="24" customHeight="1" x14ac:dyDescent="0.2">
      <c r="A36" s="39"/>
      <c r="B36" s="61" t="s">
        <v>14</v>
      </c>
      <c r="C36" s="62" t="s">
        <v>15</v>
      </c>
      <c r="D36" s="62" t="s">
        <v>16</v>
      </c>
      <c r="E36" s="61" t="s">
        <v>17</v>
      </c>
      <c r="F36" s="62" t="s">
        <v>18</v>
      </c>
      <c r="G36" s="61" t="s">
        <v>19</v>
      </c>
    </row>
    <row r="37" spans="1:11" ht="12" customHeight="1" x14ac:dyDescent="0.2">
      <c r="A37" s="53"/>
      <c r="B37" s="9"/>
      <c r="C37" s="10"/>
      <c r="D37" s="10"/>
      <c r="E37" s="11"/>
      <c r="F37" s="12"/>
      <c r="G37" s="2">
        <f>F37*D37</f>
        <v>0</v>
      </c>
    </row>
    <row r="38" spans="1:11" ht="12" customHeight="1" x14ac:dyDescent="0.2">
      <c r="A38" s="39"/>
      <c r="B38" s="27" t="s">
        <v>23</v>
      </c>
      <c r="C38" s="28"/>
      <c r="D38" s="28"/>
      <c r="E38" s="28"/>
      <c r="F38" s="29"/>
      <c r="G38" s="30">
        <f>SUM(G37:G37)</f>
        <v>0</v>
      </c>
    </row>
    <row r="39" spans="1:11" ht="12" customHeight="1" x14ac:dyDescent="0.2">
      <c r="A39" s="33"/>
      <c r="B39" s="63"/>
      <c r="C39" s="64"/>
      <c r="D39" s="64"/>
      <c r="E39" s="64"/>
      <c r="F39" s="65"/>
      <c r="G39" s="65"/>
    </row>
    <row r="40" spans="1:11" ht="12" customHeight="1" x14ac:dyDescent="0.2">
      <c r="A40" s="39"/>
      <c r="B40" s="57" t="s">
        <v>24</v>
      </c>
      <c r="C40" s="58"/>
      <c r="D40" s="59"/>
      <c r="E40" s="59"/>
      <c r="F40" s="60"/>
      <c r="G40" s="60"/>
    </row>
    <row r="41" spans="1:11" ht="24" customHeight="1" x14ac:dyDescent="0.2">
      <c r="A41" s="39"/>
      <c r="B41" s="66" t="s">
        <v>14</v>
      </c>
      <c r="C41" s="66" t="s">
        <v>15</v>
      </c>
      <c r="D41" s="66" t="s">
        <v>16</v>
      </c>
      <c r="E41" s="66" t="s">
        <v>17</v>
      </c>
      <c r="F41" s="67" t="s">
        <v>18</v>
      </c>
      <c r="G41" s="66" t="s">
        <v>19</v>
      </c>
    </row>
    <row r="42" spans="1:11" ht="12.75" customHeight="1" x14ac:dyDescent="0.2">
      <c r="A42" s="45"/>
      <c r="B42" s="54" t="s">
        <v>97</v>
      </c>
      <c r="C42" s="55" t="s">
        <v>25</v>
      </c>
      <c r="D42" s="55">
        <v>1</v>
      </c>
      <c r="E42" s="68" t="s">
        <v>88</v>
      </c>
      <c r="F42" s="16">
        <v>120000</v>
      </c>
      <c r="G42" s="3">
        <f t="shared" ref="G42:G44" si="1">((F42*D42)*0.19)+(F42*D42)</f>
        <v>142800</v>
      </c>
    </row>
    <row r="43" spans="1:11" ht="12.75" customHeight="1" x14ac:dyDescent="0.2">
      <c r="A43" s="45"/>
      <c r="B43" s="54" t="s">
        <v>98</v>
      </c>
      <c r="C43" s="55" t="s">
        <v>25</v>
      </c>
      <c r="D43" s="55">
        <v>1</v>
      </c>
      <c r="E43" s="68" t="s">
        <v>88</v>
      </c>
      <c r="F43" s="16">
        <v>120000</v>
      </c>
      <c r="G43" s="3">
        <f t="shared" si="1"/>
        <v>142800</v>
      </c>
    </row>
    <row r="44" spans="1:11" ht="12.75" customHeight="1" x14ac:dyDescent="0.2">
      <c r="A44" s="45"/>
      <c r="B44" s="54" t="s">
        <v>99</v>
      </c>
      <c r="C44" s="55" t="s">
        <v>25</v>
      </c>
      <c r="D44" s="55">
        <v>1</v>
      </c>
      <c r="E44" s="68" t="s">
        <v>88</v>
      </c>
      <c r="F44" s="16">
        <v>120000</v>
      </c>
      <c r="G44" s="3">
        <f t="shared" si="1"/>
        <v>142800</v>
      </c>
    </row>
    <row r="45" spans="1:11" ht="12.75" customHeight="1" x14ac:dyDescent="0.2">
      <c r="A45" s="39"/>
      <c r="B45" s="27" t="s">
        <v>26</v>
      </c>
      <c r="C45" s="28"/>
      <c r="D45" s="28"/>
      <c r="E45" s="28"/>
      <c r="F45" s="29"/>
      <c r="G45" s="30">
        <f>SUM(G42:G44)</f>
        <v>428400</v>
      </c>
    </row>
    <row r="46" spans="1:11" ht="12" customHeight="1" x14ac:dyDescent="0.2">
      <c r="A46" s="33"/>
      <c r="B46" s="63"/>
      <c r="C46" s="64"/>
      <c r="D46" s="64"/>
      <c r="E46" s="64"/>
      <c r="F46" s="65"/>
      <c r="G46" s="65"/>
    </row>
    <row r="47" spans="1:11" ht="12" customHeight="1" x14ac:dyDescent="0.2">
      <c r="A47" s="39"/>
      <c r="B47" s="69" t="s">
        <v>27</v>
      </c>
      <c r="C47" s="70"/>
      <c r="D47" s="71"/>
      <c r="E47" s="71"/>
      <c r="F47" s="72"/>
      <c r="G47" s="72"/>
    </row>
    <row r="48" spans="1:11" ht="24" customHeight="1" x14ac:dyDescent="0.2">
      <c r="A48" s="53"/>
      <c r="B48" s="73" t="s">
        <v>28</v>
      </c>
      <c r="C48" s="73" t="s">
        <v>29</v>
      </c>
      <c r="D48" s="73" t="s">
        <v>30</v>
      </c>
      <c r="E48" s="73" t="s">
        <v>17</v>
      </c>
      <c r="F48" s="73" t="s">
        <v>18</v>
      </c>
      <c r="G48" s="73" t="s">
        <v>19</v>
      </c>
      <c r="K48" s="74"/>
    </row>
    <row r="49" spans="1:11" ht="12.75" customHeight="1" x14ac:dyDescent="0.2">
      <c r="A49" s="45"/>
      <c r="B49" s="75" t="s">
        <v>100</v>
      </c>
      <c r="C49" s="55" t="s">
        <v>101</v>
      </c>
      <c r="D49" s="55">
        <v>20000</v>
      </c>
      <c r="E49" s="55" t="s">
        <v>102</v>
      </c>
      <c r="F49" s="76">
        <v>195</v>
      </c>
      <c r="G49" s="31">
        <f t="shared" ref="G49:G64" si="2">((F49*D49)*0.19)+(F49*D49)</f>
        <v>4641000</v>
      </c>
      <c r="I49" s="77"/>
      <c r="J49" s="78"/>
      <c r="K49" s="78"/>
    </row>
    <row r="50" spans="1:11" ht="12.75" customHeight="1" x14ac:dyDescent="0.2">
      <c r="A50" s="45"/>
      <c r="B50" s="75" t="s">
        <v>60</v>
      </c>
      <c r="C50" s="55"/>
      <c r="D50" s="55"/>
      <c r="E50" s="55"/>
      <c r="F50" s="76"/>
      <c r="G50" s="31"/>
      <c r="I50" s="77"/>
      <c r="J50" s="78"/>
      <c r="K50" s="78"/>
    </row>
    <row r="51" spans="1:11" ht="12.75" customHeight="1" x14ac:dyDescent="0.2">
      <c r="A51" s="45"/>
      <c r="B51" s="54" t="s">
        <v>103</v>
      </c>
      <c r="C51" s="55" t="s">
        <v>104</v>
      </c>
      <c r="D51" s="55">
        <v>17</v>
      </c>
      <c r="E51" s="55" t="s">
        <v>94</v>
      </c>
      <c r="F51" s="76">
        <v>9339</v>
      </c>
      <c r="G51" s="31">
        <f t="shared" si="2"/>
        <v>188927.97</v>
      </c>
      <c r="I51" s="77"/>
      <c r="J51" s="78"/>
      <c r="K51" s="78"/>
    </row>
    <row r="52" spans="1:11" ht="12.75" customHeight="1" x14ac:dyDescent="0.2">
      <c r="A52" s="45"/>
      <c r="B52" s="54" t="s">
        <v>105</v>
      </c>
      <c r="C52" s="55" t="s">
        <v>104</v>
      </c>
      <c r="D52" s="55">
        <v>27</v>
      </c>
      <c r="E52" s="55" t="s">
        <v>106</v>
      </c>
      <c r="F52" s="76">
        <v>8366</v>
      </c>
      <c r="G52" s="31">
        <f t="shared" si="2"/>
        <v>268799.58</v>
      </c>
      <c r="I52" s="77"/>
      <c r="J52" s="78"/>
      <c r="K52" s="78"/>
    </row>
    <row r="53" spans="1:11" ht="12.75" customHeight="1" x14ac:dyDescent="0.2">
      <c r="A53" s="45"/>
      <c r="B53" s="54" t="s">
        <v>107</v>
      </c>
      <c r="C53" s="55" t="s">
        <v>104</v>
      </c>
      <c r="D53" s="79">
        <v>40</v>
      </c>
      <c r="E53" s="55" t="s">
        <v>106</v>
      </c>
      <c r="F53" s="76">
        <v>19729</v>
      </c>
      <c r="G53" s="31">
        <f t="shared" si="2"/>
        <v>939100.4</v>
      </c>
      <c r="I53" s="77"/>
      <c r="J53" s="78"/>
      <c r="K53" s="78"/>
    </row>
    <row r="54" spans="1:11" ht="12.75" customHeight="1" x14ac:dyDescent="0.2">
      <c r="A54" s="45"/>
      <c r="B54" s="54" t="s">
        <v>108</v>
      </c>
      <c r="C54" s="55" t="s">
        <v>109</v>
      </c>
      <c r="D54" s="55">
        <v>10</v>
      </c>
      <c r="E54" s="55" t="s">
        <v>106</v>
      </c>
      <c r="F54" s="76">
        <v>94803</v>
      </c>
      <c r="G54" s="31">
        <f t="shared" si="2"/>
        <v>1128155.7</v>
      </c>
      <c r="I54" s="77"/>
      <c r="J54" s="78"/>
      <c r="K54" s="78"/>
    </row>
    <row r="55" spans="1:11" ht="12.75" customHeight="1" x14ac:dyDescent="0.2">
      <c r="A55" s="45"/>
      <c r="B55" s="54" t="s">
        <v>110</v>
      </c>
      <c r="C55" s="55" t="s">
        <v>111</v>
      </c>
      <c r="D55" s="79">
        <v>3000</v>
      </c>
      <c r="E55" s="55" t="s">
        <v>95</v>
      </c>
      <c r="F55" s="76">
        <v>36</v>
      </c>
      <c r="G55" s="31">
        <f t="shared" si="2"/>
        <v>128520</v>
      </c>
      <c r="I55" s="77"/>
      <c r="J55" s="78"/>
      <c r="K55" s="78"/>
    </row>
    <row r="56" spans="1:11" ht="12.75" customHeight="1" x14ac:dyDescent="0.2">
      <c r="A56" s="45"/>
      <c r="B56" s="75" t="s">
        <v>70</v>
      </c>
      <c r="C56" s="55"/>
      <c r="D56" s="55"/>
      <c r="E56" s="55"/>
      <c r="F56" s="76"/>
      <c r="G56" s="31"/>
      <c r="I56" s="77"/>
      <c r="J56" s="78"/>
      <c r="K56" s="78"/>
    </row>
    <row r="57" spans="1:11" ht="12.75" customHeight="1" x14ac:dyDescent="0.2">
      <c r="A57" s="45"/>
      <c r="B57" s="54" t="s">
        <v>112</v>
      </c>
      <c r="C57" s="55" t="s">
        <v>111</v>
      </c>
      <c r="D57" s="55">
        <v>0.3</v>
      </c>
      <c r="E57" s="55" t="s">
        <v>106</v>
      </c>
      <c r="F57" s="76">
        <v>6039</v>
      </c>
      <c r="G57" s="31">
        <f t="shared" si="2"/>
        <v>2155.9230000000002</v>
      </c>
      <c r="I57" s="77"/>
      <c r="J57" s="78"/>
      <c r="K57" s="78"/>
    </row>
    <row r="58" spans="1:11" ht="12.75" customHeight="1" x14ac:dyDescent="0.2">
      <c r="A58" s="45"/>
      <c r="B58" s="54" t="s">
        <v>113</v>
      </c>
      <c r="C58" s="55" t="s">
        <v>111</v>
      </c>
      <c r="D58" s="55">
        <v>0.1</v>
      </c>
      <c r="E58" s="55" t="s">
        <v>106</v>
      </c>
      <c r="F58" s="76">
        <v>134250</v>
      </c>
      <c r="G58" s="31">
        <f t="shared" si="2"/>
        <v>15975.75</v>
      </c>
      <c r="I58" s="77"/>
      <c r="J58" s="78"/>
      <c r="K58" s="78"/>
    </row>
    <row r="59" spans="1:11" ht="12.75" customHeight="1" x14ac:dyDescent="0.2">
      <c r="A59" s="45"/>
      <c r="B59" s="54" t="s">
        <v>114</v>
      </c>
      <c r="C59" s="55" t="s">
        <v>111</v>
      </c>
      <c r="D59" s="55">
        <v>0.25</v>
      </c>
      <c r="E59" s="55" t="s">
        <v>106</v>
      </c>
      <c r="F59" s="76">
        <v>13236</v>
      </c>
      <c r="G59" s="31">
        <f t="shared" si="2"/>
        <v>3937.71</v>
      </c>
      <c r="I59" s="77"/>
      <c r="J59" s="78"/>
      <c r="K59" s="78"/>
    </row>
    <row r="60" spans="1:11" ht="12.75" customHeight="1" x14ac:dyDescent="0.2">
      <c r="A60" s="45"/>
      <c r="B60" s="75" t="s">
        <v>69</v>
      </c>
      <c r="C60" s="55"/>
      <c r="D60" s="55"/>
      <c r="E60" s="55"/>
      <c r="F60" s="76"/>
      <c r="G60" s="31"/>
      <c r="I60" s="77"/>
      <c r="J60" s="78"/>
      <c r="K60" s="78"/>
    </row>
    <row r="61" spans="1:11" ht="12.75" customHeight="1" x14ac:dyDescent="0.2">
      <c r="A61" s="45"/>
      <c r="B61" s="54" t="s">
        <v>115</v>
      </c>
      <c r="C61" s="55" t="s">
        <v>116</v>
      </c>
      <c r="D61" s="55">
        <v>1</v>
      </c>
      <c r="E61" s="55" t="s">
        <v>106</v>
      </c>
      <c r="F61" s="76">
        <v>19223</v>
      </c>
      <c r="G61" s="31">
        <f t="shared" si="2"/>
        <v>22875.37</v>
      </c>
      <c r="I61" s="77"/>
      <c r="J61" s="78"/>
      <c r="K61" s="78"/>
    </row>
    <row r="62" spans="1:11" ht="12.75" customHeight="1" x14ac:dyDescent="0.2">
      <c r="A62" s="45"/>
      <c r="B62" s="54" t="s">
        <v>117</v>
      </c>
      <c r="C62" s="55" t="s">
        <v>116</v>
      </c>
      <c r="D62" s="55">
        <v>0.1</v>
      </c>
      <c r="E62" s="55" t="s">
        <v>106</v>
      </c>
      <c r="F62" s="76">
        <v>9339</v>
      </c>
      <c r="G62" s="31">
        <f t="shared" si="2"/>
        <v>1111.3410000000001</v>
      </c>
      <c r="I62" s="77"/>
      <c r="J62" s="78"/>
      <c r="K62" s="78"/>
    </row>
    <row r="63" spans="1:11" ht="12.75" customHeight="1" x14ac:dyDescent="0.2">
      <c r="A63" s="45"/>
      <c r="B63" s="75" t="s">
        <v>118</v>
      </c>
      <c r="C63" s="55"/>
      <c r="D63" s="55"/>
      <c r="E63" s="55"/>
      <c r="F63" s="76"/>
      <c r="G63" s="31"/>
      <c r="I63" s="77"/>
      <c r="J63" s="78"/>
      <c r="K63" s="78"/>
    </row>
    <row r="64" spans="1:11" ht="12.75" customHeight="1" x14ac:dyDescent="0.2">
      <c r="A64" s="45"/>
      <c r="B64" s="54" t="s">
        <v>119</v>
      </c>
      <c r="C64" s="55" t="s">
        <v>116</v>
      </c>
      <c r="D64" s="55">
        <v>3</v>
      </c>
      <c r="E64" s="55" t="s">
        <v>90</v>
      </c>
      <c r="F64" s="76">
        <v>75750</v>
      </c>
      <c r="G64" s="31">
        <f t="shared" si="2"/>
        <v>270427.5</v>
      </c>
      <c r="I64" s="77"/>
      <c r="J64" s="78"/>
      <c r="K64" s="78"/>
    </row>
    <row r="65" spans="1:11" ht="13.5" customHeight="1" x14ac:dyDescent="0.2">
      <c r="A65" s="39"/>
      <c r="B65" s="27" t="s">
        <v>31</v>
      </c>
      <c r="C65" s="28"/>
      <c r="D65" s="28"/>
      <c r="E65" s="28"/>
      <c r="F65" s="29"/>
      <c r="G65" s="30">
        <f>SUM(G49:G64)</f>
        <v>7610987.2440000009</v>
      </c>
    </row>
    <row r="66" spans="1:11" ht="12" customHeight="1" x14ac:dyDescent="0.2">
      <c r="A66" s="33"/>
      <c r="B66" s="80"/>
      <c r="C66" s="80"/>
      <c r="D66" s="80"/>
      <c r="E66" s="81"/>
      <c r="F66" s="82"/>
      <c r="G66" s="82"/>
    </row>
    <row r="67" spans="1:11" ht="12" customHeight="1" x14ac:dyDescent="0.2">
      <c r="A67" s="53"/>
      <c r="B67" s="83" t="s">
        <v>32</v>
      </c>
      <c r="C67" s="84"/>
      <c r="D67" s="84"/>
      <c r="E67" s="84"/>
      <c r="F67" s="85"/>
      <c r="G67" s="85"/>
    </row>
    <row r="68" spans="1:11" ht="24" customHeight="1" x14ac:dyDescent="0.2">
      <c r="A68" s="53"/>
      <c r="B68" s="86" t="s">
        <v>33</v>
      </c>
      <c r="C68" s="73" t="s">
        <v>29</v>
      </c>
      <c r="D68" s="73" t="s">
        <v>30</v>
      </c>
      <c r="E68" s="86" t="s">
        <v>17</v>
      </c>
      <c r="F68" s="73" t="s">
        <v>18</v>
      </c>
      <c r="G68" s="86" t="s">
        <v>19</v>
      </c>
    </row>
    <row r="69" spans="1:11" ht="12.75" customHeight="1" x14ac:dyDescent="0.2">
      <c r="A69" s="53"/>
      <c r="B69" s="13" t="s">
        <v>71</v>
      </c>
      <c r="C69" s="14" t="s">
        <v>20</v>
      </c>
      <c r="D69" s="15">
        <v>6</v>
      </c>
      <c r="E69" s="15" t="s">
        <v>72</v>
      </c>
      <c r="F69" s="18">
        <v>20000</v>
      </c>
      <c r="G69" s="19">
        <f>F69*D69</f>
        <v>120000</v>
      </c>
      <c r="I69" s="87"/>
      <c r="J69" s="78"/>
      <c r="K69" s="78"/>
    </row>
    <row r="70" spans="1:11" ht="12.75" customHeight="1" x14ac:dyDescent="0.2">
      <c r="A70" s="53"/>
      <c r="B70" s="13" t="s">
        <v>73</v>
      </c>
      <c r="C70" s="14" t="s">
        <v>74</v>
      </c>
      <c r="D70" s="13">
        <v>3000</v>
      </c>
      <c r="E70" s="15" t="s">
        <v>72</v>
      </c>
      <c r="F70" s="4">
        <v>312</v>
      </c>
      <c r="G70" s="4">
        <f>F70*D70</f>
        <v>936000</v>
      </c>
      <c r="I70" s="87"/>
      <c r="J70" s="78"/>
      <c r="K70" s="78"/>
    </row>
    <row r="71" spans="1:11" ht="13.5" customHeight="1" x14ac:dyDescent="0.2">
      <c r="A71" s="53"/>
      <c r="B71" s="88" t="s">
        <v>34</v>
      </c>
      <c r="C71" s="89"/>
      <c r="D71" s="89"/>
      <c r="E71" s="89"/>
      <c r="F71" s="90"/>
      <c r="G71" s="91">
        <f>SUM(G69:G70)</f>
        <v>1056000</v>
      </c>
    </row>
    <row r="72" spans="1:11" ht="12" customHeight="1" x14ac:dyDescent="0.2">
      <c r="A72" s="33"/>
      <c r="B72" s="92"/>
      <c r="C72" s="92"/>
      <c r="D72" s="92"/>
      <c r="E72" s="92"/>
      <c r="F72" s="93"/>
      <c r="G72" s="93"/>
    </row>
    <row r="73" spans="1:11" ht="12" customHeight="1" x14ac:dyDescent="0.2">
      <c r="A73" s="53"/>
      <c r="B73" s="94" t="s">
        <v>35</v>
      </c>
      <c r="C73" s="95"/>
      <c r="D73" s="95"/>
      <c r="E73" s="95"/>
      <c r="F73" s="95"/>
      <c r="G73" s="96">
        <f>G33+G38+G45+G65+G71</f>
        <v>19935387.244000003</v>
      </c>
    </row>
    <row r="74" spans="1:11" ht="12" customHeight="1" x14ac:dyDescent="0.2">
      <c r="A74" s="53"/>
      <c r="B74" s="97" t="s">
        <v>36</v>
      </c>
      <c r="C74" s="98"/>
      <c r="D74" s="98"/>
      <c r="E74" s="98"/>
      <c r="F74" s="98"/>
      <c r="G74" s="99">
        <f>G73*0.05</f>
        <v>996769.36220000021</v>
      </c>
    </row>
    <row r="75" spans="1:11" ht="12" customHeight="1" x14ac:dyDescent="0.2">
      <c r="A75" s="53"/>
      <c r="B75" s="100" t="s">
        <v>37</v>
      </c>
      <c r="C75" s="101"/>
      <c r="D75" s="101"/>
      <c r="E75" s="101"/>
      <c r="F75" s="101"/>
      <c r="G75" s="102">
        <f>G74+G73</f>
        <v>20932156.606200002</v>
      </c>
    </row>
    <row r="76" spans="1:11" ht="12" customHeight="1" x14ac:dyDescent="0.2">
      <c r="A76" s="53"/>
      <c r="B76" s="97" t="s">
        <v>38</v>
      </c>
      <c r="C76" s="98"/>
      <c r="D76" s="98"/>
      <c r="E76" s="98"/>
      <c r="F76" s="98"/>
      <c r="G76" s="99">
        <f>G12</f>
        <v>33320000</v>
      </c>
    </row>
    <row r="77" spans="1:11" ht="12" customHeight="1" x14ac:dyDescent="0.2">
      <c r="A77" s="53"/>
      <c r="B77" s="103" t="s">
        <v>39</v>
      </c>
      <c r="C77" s="104"/>
      <c r="D77" s="104"/>
      <c r="E77" s="104"/>
      <c r="F77" s="104"/>
      <c r="G77" s="105">
        <f>G76-G75</f>
        <v>12387843.393799998</v>
      </c>
    </row>
    <row r="78" spans="1:11" ht="12" customHeight="1" x14ac:dyDescent="0.2">
      <c r="A78" s="53"/>
      <c r="B78" s="106" t="s">
        <v>120</v>
      </c>
      <c r="C78" s="107"/>
      <c r="D78" s="107"/>
      <c r="E78" s="107"/>
      <c r="F78" s="107"/>
      <c r="G78" s="108"/>
    </row>
    <row r="79" spans="1:11" ht="12.75" customHeight="1" thickBot="1" x14ac:dyDescent="0.25">
      <c r="A79" s="53"/>
      <c r="B79" s="109"/>
      <c r="C79" s="107"/>
      <c r="D79" s="107"/>
      <c r="E79" s="107"/>
      <c r="F79" s="107"/>
      <c r="G79" s="108"/>
    </row>
    <row r="80" spans="1:11" ht="12" customHeight="1" x14ac:dyDescent="0.2">
      <c r="A80" s="53"/>
      <c r="B80" s="110" t="s">
        <v>121</v>
      </c>
      <c r="C80" s="111"/>
      <c r="D80" s="111"/>
      <c r="E80" s="111"/>
      <c r="F80" s="111"/>
      <c r="G80" s="141"/>
    </row>
    <row r="81" spans="1:7" ht="12" customHeight="1" x14ac:dyDescent="0.2">
      <c r="A81" s="53"/>
      <c r="B81" s="112" t="s">
        <v>40</v>
      </c>
      <c r="C81" s="113"/>
      <c r="D81" s="113"/>
      <c r="E81" s="113"/>
      <c r="F81" s="113"/>
      <c r="G81" s="142"/>
    </row>
    <row r="82" spans="1:7" ht="12" customHeight="1" x14ac:dyDescent="0.2">
      <c r="A82" s="53"/>
      <c r="B82" s="112" t="s">
        <v>41</v>
      </c>
      <c r="C82" s="113"/>
      <c r="D82" s="113"/>
      <c r="E82" s="113"/>
      <c r="F82" s="113"/>
      <c r="G82" s="142"/>
    </row>
    <row r="83" spans="1:7" ht="12" customHeight="1" x14ac:dyDescent="0.2">
      <c r="A83" s="53"/>
      <c r="B83" s="112" t="s">
        <v>42</v>
      </c>
      <c r="C83" s="113"/>
      <c r="D83" s="113"/>
      <c r="E83" s="113"/>
      <c r="F83" s="113"/>
      <c r="G83" s="142"/>
    </row>
    <row r="84" spans="1:7" ht="12" customHeight="1" x14ac:dyDescent="0.2">
      <c r="A84" s="53"/>
      <c r="B84" s="112" t="s">
        <v>43</v>
      </c>
      <c r="C84" s="113"/>
      <c r="D84" s="113"/>
      <c r="E84" s="113"/>
      <c r="F84" s="113"/>
      <c r="G84" s="142"/>
    </row>
    <row r="85" spans="1:7" ht="12" customHeight="1" x14ac:dyDescent="0.2">
      <c r="A85" s="53"/>
      <c r="B85" s="112" t="s">
        <v>44</v>
      </c>
      <c r="C85" s="113"/>
      <c r="D85" s="113"/>
      <c r="E85" s="113"/>
      <c r="F85" s="113"/>
      <c r="G85" s="142"/>
    </row>
    <row r="86" spans="1:7" ht="12.75" customHeight="1" thickBot="1" x14ac:dyDescent="0.25">
      <c r="A86" s="53"/>
      <c r="B86" s="114" t="s">
        <v>45</v>
      </c>
      <c r="C86" s="115"/>
      <c r="D86" s="115"/>
      <c r="E86" s="115"/>
      <c r="F86" s="115"/>
      <c r="G86" s="143"/>
    </row>
    <row r="87" spans="1:7" ht="12.75" customHeight="1" x14ac:dyDescent="0.2">
      <c r="A87" s="53"/>
      <c r="B87" s="109"/>
      <c r="C87" s="113"/>
      <c r="D87" s="113"/>
      <c r="E87" s="113"/>
      <c r="F87" s="113"/>
      <c r="G87" s="108"/>
    </row>
    <row r="88" spans="1:7" ht="15" customHeight="1" thickBot="1" x14ac:dyDescent="0.25">
      <c r="A88" s="53"/>
      <c r="B88" s="144" t="s">
        <v>46</v>
      </c>
      <c r="C88" s="145"/>
      <c r="D88" s="116"/>
      <c r="E88" s="117"/>
      <c r="F88" s="117"/>
      <c r="G88" s="108"/>
    </row>
    <row r="89" spans="1:7" ht="12" customHeight="1" x14ac:dyDescent="0.2">
      <c r="A89" s="53"/>
      <c r="B89" s="118" t="s">
        <v>33</v>
      </c>
      <c r="C89" s="119" t="s">
        <v>47</v>
      </c>
      <c r="D89" s="120" t="s">
        <v>48</v>
      </c>
      <c r="E89" s="117"/>
      <c r="F89" s="117"/>
      <c r="G89" s="108"/>
    </row>
    <row r="90" spans="1:7" ht="12" customHeight="1" x14ac:dyDescent="0.2">
      <c r="A90" s="53"/>
      <c r="B90" s="121" t="s">
        <v>49</v>
      </c>
      <c r="C90" s="122">
        <f>+G33</f>
        <v>10840000</v>
      </c>
      <c r="D90" s="123">
        <f>(C90/C96)</f>
        <v>0.5178635056069304</v>
      </c>
      <c r="E90" s="117"/>
      <c r="F90" s="117"/>
      <c r="G90" s="108"/>
    </row>
    <row r="91" spans="1:7" ht="12" customHeight="1" x14ac:dyDescent="0.2">
      <c r="A91" s="53"/>
      <c r="B91" s="121" t="s">
        <v>50</v>
      </c>
      <c r="C91" s="122">
        <f>+G38</f>
        <v>0</v>
      </c>
      <c r="D91" s="123">
        <f>+C91/C96</f>
        <v>0</v>
      </c>
      <c r="E91" s="117"/>
      <c r="F91" s="117"/>
      <c r="G91" s="108"/>
    </row>
    <row r="92" spans="1:7" ht="12" customHeight="1" x14ac:dyDescent="0.2">
      <c r="A92" s="53"/>
      <c r="B92" s="121" t="s">
        <v>51</v>
      </c>
      <c r="C92" s="122">
        <f>+G45</f>
        <v>428400</v>
      </c>
      <c r="D92" s="123">
        <f>(C92/C96)</f>
        <v>2.0466118616421492E-2</v>
      </c>
      <c r="E92" s="117"/>
      <c r="F92" s="117"/>
      <c r="G92" s="108"/>
    </row>
    <row r="93" spans="1:7" ht="12" customHeight="1" x14ac:dyDescent="0.2">
      <c r="A93" s="53"/>
      <c r="B93" s="121" t="s">
        <v>28</v>
      </c>
      <c r="C93" s="122">
        <f>+G65</f>
        <v>7610987.2440000009</v>
      </c>
      <c r="D93" s="123">
        <f>(C93/C96)</f>
        <v>0.36360263240843821</v>
      </c>
      <c r="E93" s="117"/>
      <c r="F93" s="117"/>
      <c r="G93" s="108"/>
    </row>
    <row r="94" spans="1:7" ht="12" customHeight="1" x14ac:dyDescent="0.2">
      <c r="A94" s="53"/>
      <c r="B94" s="121" t="s">
        <v>52</v>
      </c>
      <c r="C94" s="124">
        <f>+G71</f>
        <v>1056000</v>
      </c>
      <c r="D94" s="123">
        <f>(C94/C96)</f>
        <v>5.044869574916222E-2</v>
      </c>
      <c r="E94" s="125"/>
      <c r="F94" s="125"/>
      <c r="G94" s="108"/>
    </row>
    <row r="95" spans="1:7" ht="12" customHeight="1" x14ac:dyDescent="0.2">
      <c r="A95" s="53"/>
      <c r="B95" s="121" t="s">
        <v>53</v>
      </c>
      <c r="C95" s="124">
        <f>+G74</f>
        <v>996769.36220000021</v>
      </c>
      <c r="D95" s="123">
        <f>(C95/C96)</f>
        <v>4.7619047619047623E-2</v>
      </c>
      <c r="E95" s="125"/>
      <c r="F95" s="125"/>
      <c r="G95" s="108"/>
    </row>
    <row r="96" spans="1:7" ht="12.75" customHeight="1" thickBot="1" x14ac:dyDescent="0.25">
      <c r="A96" s="53"/>
      <c r="B96" s="126" t="s">
        <v>54</v>
      </c>
      <c r="C96" s="127">
        <f>SUM(C90:C95)</f>
        <v>20932156.606200002</v>
      </c>
      <c r="D96" s="128">
        <f>SUM(D90:D95)</f>
        <v>0.99999999999999989</v>
      </c>
      <c r="E96" s="125"/>
      <c r="F96" s="125"/>
      <c r="G96" s="108"/>
    </row>
    <row r="97" spans="1:7" ht="12" customHeight="1" x14ac:dyDescent="0.2">
      <c r="A97" s="53"/>
      <c r="B97" s="109"/>
      <c r="C97" s="107"/>
      <c r="D97" s="107"/>
      <c r="E97" s="107"/>
      <c r="F97" s="107"/>
      <c r="G97" s="108"/>
    </row>
    <row r="98" spans="1:7" ht="12.75" customHeight="1" x14ac:dyDescent="0.2">
      <c r="A98" s="53"/>
      <c r="B98" s="32"/>
      <c r="C98" s="107"/>
      <c r="D98" s="107"/>
      <c r="E98" s="107"/>
      <c r="F98" s="107"/>
      <c r="G98" s="108"/>
    </row>
    <row r="99" spans="1:7" ht="12" customHeight="1" thickBot="1" x14ac:dyDescent="0.25">
      <c r="A99" s="129"/>
      <c r="B99" s="130"/>
      <c r="C99" s="131" t="s">
        <v>55</v>
      </c>
      <c r="D99" s="132"/>
      <c r="E99" s="133"/>
      <c r="F99" s="134"/>
      <c r="G99" s="108"/>
    </row>
    <row r="100" spans="1:7" ht="12" customHeight="1" x14ac:dyDescent="0.2">
      <c r="A100" s="53"/>
      <c r="B100" s="135" t="s">
        <v>61</v>
      </c>
      <c r="C100" s="136">
        <v>5000</v>
      </c>
      <c r="D100" s="136">
        <v>7000</v>
      </c>
      <c r="E100" s="137">
        <v>10000</v>
      </c>
      <c r="F100" s="138"/>
      <c r="G100" s="139"/>
    </row>
    <row r="101" spans="1:7" ht="12.75" customHeight="1" thickBot="1" x14ac:dyDescent="0.25">
      <c r="A101" s="53"/>
      <c r="B101" s="126" t="s">
        <v>56</v>
      </c>
      <c r="C101" s="127">
        <f>+G75/C100</f>
        <v>4186.4313212400002</v>
      </c>
      <c r="D101" s="127">
        <f>+G75/D100</f>
        <v>2990.3080866000005</v>
      </c>
      <c r="E101" s="140">
        <f>+G75/E100</f>
        <v>2093.2156606200001</v>
      </c>
      <c r="F101" s="138"/>
      <c r="G101" s="139"/>
    </row>
    <row r="102" spans="1:7" ht="15.6" customHeight="1" x14ac:dyDescent="0.2">
      <c r="A102" s="53"/>
      <c r="B102" s="106" t="s">
        <v>57</v>
      </c>
      <c r="C102" s="113"/>
      <c r="D102" s="113"/>
      <c r="E102" s="113"/>
      <c r="F102" s="113"/>
      <c r="G102" s="113"/>
    </row>
  </sheetData>
  <mergeCells count="15">
    <mergeCell ref="B88:C88"/>
    <mergeCell ref="E13:F13"/>
    <mergeCell ref="E11:F11"/>
    <mergeCell ref="E10:F10"/>
    <mergeCell ref="E9:F9"/>
    <mergeCell ref="E14:F14"/>
    <mergeCell ref="E15:F15"/>
    <mergeCell ref="B17:G17"/>
    <mergeCell ref="C9:D9"/>
    <mergeCell ref="C10:D10"/>
    <mergeCell ref="C11:D11"/>
    <mergeCell ref="C12:D12"/>
    <mergeCell ref="C13:D13"/>
    <mergeCell ref="C14:D14"/>
    <mergeCell ref="C15:D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2021-05-03T14:52:07Z</dcterms:modified>
</cp:coreProperties>
</file>