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emuco\"/>
    </mc:Choice>
  </mc:AlternateContent>
  <bookViews>
    <workbookView xWindow="0" yWindow="0" windowWidth="28800" windowHeight="12300"/>
  </bookViews>
  <sheets>
    <sheet name="ZANAHOR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54" i="1"/>
  <c r="G52" i="1"/>
  <c r="G49" i="1"/>
  <c r="G57" i="1"/>
  <c r="G58" i="1"/>
  <c r="G60" i="1"/>
  <c r="G61" i="1"/>
  <c r="G62" i="1"/>
  <c r="G39" i="1"/>
  <c r="G40" i="1"/>
  <c r="G41" i="1"/>
  <c r="G42" i="1"/>
  <c r="G43" i="1"/>
  <c r="G33" i="1"/>
  <c r="G32" i="1"/>
  <c r="G34" i="1" s="1"/>
  <c r="G12" i="1" l="1"/>
  <c r="D97" i="1" l="1"/>
  <c r="E97" i="1" s="1"/>
  <c r="C97" i="1" l="1"/>
  <c r="C88" i="1" l="1"/>
  <c r="C91" i="1" l="1"/>
  <c r="G51" i="1"/>
  <c r="G55" i="1"/>
  <c r="G22" i="1"/>
  <c r="G23" i="1"/>
  <c r="G24" i="1"/>
  <c r="G25" i="1"/>
  <c r="G26" i="1"/>
  <c r="G27" i="1"/>
  <c r="G63" i="1" l="1"/>
  <c r="C90" i="1" s="1"/>
  <c r="G38" i="1" l="1"/>
  <c r="G21" i="1"/>
  <c r="G28" i="1" s="1"/>
  <c r="C87" i="1" s="1"/>
  <c r="G73" i="1"/>
  <c r="G44" i="1" l="1"/>
  <c r="C89" i="1" l="1"/>
  <c r="G70" i="1"/>
  <c r="G71" i="1" s="1"/>
  <c r="G72" i="1" s="1"/>
  <c r="C93" i="1"/>
  <c r="D89" i="1" s="1"/>
  <c r="D98" i="1" l="1"/>
  <c r="G74" i="1"/>
  <c r="D91" i="1"/>
  <c r="D88" i="1"/>
  <c r="D92" i="1"/>
  <c r="D90" i="1"/>
  <c r="D87" i="1"/>
  <c r="C98" i="1"/>
  <c r="E98" i="1"/>
  <c r="D93" i="1" l="1"/>
</calcChain>
</file>

<file path=xl/sharedStrings.xml><?xml version="1.0" encoding="utf-8"?>
<sst xmlns="http://schemas.openxmlformats.org/spreadsheetml/2006/main" count="173" uniqueCount="125">
  <si>
    <t>RUBRO O CULTIVO</t>
  </si>
  <si>
    <t>ZANAHORIA</t>
  </si>
  <si>
    <t>RENDIMIENTO (kilos/ha)</t>
  </si>
  <si>
    <t>VARIEDAD</t>
  </si>
  <si>
    <t>ROYAL C.</t>
  </si>
  <si>
    <t>FECHA ESTIMADA  PRECIO VENTA</t>
  </si>
  <si>
    <t>Enero 2021</t>
  </si>
  <si>
    <t>NIVEL TECNOLÓGICO</t>
  </si>
  <si>
    <t>BAJO</t>
  </si>
  <si>
    <t>PRECIO ESPERADO ($/kg)</t>
  </si>
  <si>
    <t>REGIÓN</t>
  </si>
  <si>
    <t>ARAUCANIA</t>
  </si>
  <si>
    <t>INGRESO ESPERADO, CON IVA ($)</t>
  </si>
  <si>
    <t>AGENCIA DE ÁREA</t>
  </si>
  <si>
    <t>TEMUCO</t>
  </si>
  <si>
    <t>DESTINO PRODUCCIÓN</t>
  </si>
  <si>
    <t>MERCADO LOCAL</t>
  </si>
  <si>
    <t>COMUNA/LOCALIDAD</t>
  </si>
  <si>
    <t>FREIRE-TEMUCO</t>
  </si>
  <si>
    <t>FECHA DE COSECHA</t>
  </si>
  <si>
    <t>DICIEMBRE-MARZO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</si>
  <si>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</si>
  <si>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</si>
  <si>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</si>
  <si>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</si>
  <si>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</si>
  <si>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</si>
  <si>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</si>
  <si>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</si>
  <si>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</si>
  <si>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</si>
  <si>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</si>
  <si>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de Terreno</t>
  </si>
  <si>
    <t>JH</t>
  </si>
  <si>
    <t>JULIO-AGOSTO</t>
  </si>
  <si>
    <t>Siembra manual</t>
  </si>
  <si>
    <t>Septiembre-Octubre</t>
  </si>
  <si>
    <t>Aplicación de riego</t>
  </si>
  <si>
    <t>Septiembre-Febrero</t>
  </si>
  <si>
    <t>Aplicación de fertilizante</t>
  </si>
  <si>
    <t>Noviembre</t>
  </si>
  <si>
    <t>Control de Malezas</t>
  </si>
  <si>
    <t>Septiembre .Enero</t>
  </si>
  <si>
    <t>Aplicación de Pesticidas</t>
  </si>
  <si>
    <t>Cosecha , Lavado, Ensacado y Carga</t>
  </si>
  <si>
    <t>Sacos/JH</t>
  </si>
  <si>
    <t>Enero-Febrero</t>
  </si>
  <si>
    <t>Subtotal Jornadas Hombre</t>
  </si>
  <si>
    <t>JORNADAS ANIMAL</t>
  </si>
  <si>
    <t>JA</t>
  </si>
  <si>
    <t>Octubre</t>
  </si>
  <si>
    <t>Cultivadora</t>
  </si>
  <si>
    <t>Subtotal Jornadas Animal</t>
  </si>
  <si>
    <t>MAQUINARIA</t>
  </si>
  <si>
    <t xml:space="preserve">Arado </t>
  </si>
  <si>
    <t>JM</t>
  </si>
  <si>
    <t>Rastrajes</t>
  </si>
  <si>
    <t>Agosto-Septiembre</t>
  </si>
  <si>
    <t>Platabanda-Fertilizacion y Siembra</t>
  </si>
  <si>
    <t>Septiembre</t>
  </si>
  <si>
    <t>Acequiadura</t>
  </si>
  <si>
    <t>Septiembre -Noviembre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</si>
  <si>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</si>
  <si>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</si>
  <si>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</si>
  <si>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</si>
  <si>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</si>
  <si>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</si>
  <si>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SEMILLAS</t>
  </si>
  <si>
    <t>Zanahoria</t>
  </si>
  <si>
    <t>Kg</t>
  </si>
  <si>
    <t>FERTILIZANTES</t>
  </si>
  <si>
    <t>Fertilizante sft</t>
  </si>
  <si>
    <t>Urea</t>
  </si>
  <si>
    <t>HERBICIDA</t>
  </si>
  <si>
    <t>Afalon 50 wp</t>
  </si>
  <si>
    <t>kg</t>
  </si>
  <si>
    <t>Galant (desmanche)</t>
  </si>
  <si>
    <t>Lt</t>
  </si>
  <si>
    <t>Octubre-Noviembre</t>
  </si>
  <si>
    <t xml:space="preserve">INSECTICIDA </t>
  </si>
  <si>
    <t>Troya 4 EC</t>
  </si>
  <si>
    <t>LT</t>
  </si>
  <si>
    <t>Septiembre-Noviembre</t>
  </si>
  <si>
    <t>ZERO</t>
  </si>
  <si>
    <t>OTROS</t>
  </si>
  <si>
    <t>Terrasorb foliar</t>
  </si>
  <si>
    <t>Octubre- Enero</t>
  </si>
  <si>
    <t>Sacos/hilos para cocer sacos</t>
  </si>
  <si>
    <t xml:space="preserve">Un </t>
  </si>
  <si>
    <t>Febrero-Marzo</t>
  </si>
  <si>
    <t>Análisis de suelo Fertilidad completa</t>
  </si>
  <si>
    <t>Análisis de suelo</t>
  </si>
  <si>
    <t>Junio-Julio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</si>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</sst>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Calibri"/>
      <family val="2"/>
    </font>
    <font>
      <b/>
      <sz val="9"/>
      <color indexed="9"/>
      <name val="Arial Narrow"/>
      <family val="2"/>
    </font>
    <font>
      <sz val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49" fontId="17" fillId="8" borderId="20" xfId="0" applyNumberFormat="1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0" fontId="9" fillId="8" borderId="49" xfId="0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8" fillId="2" borderId="5" xfId="0" applyNumberFormat="1" applyFont="1" applyFill="1" applyBorder="1" applyAlignment="1">
      <alignment horizontal="left" vertical="center" wrapText="1"/>
    </xf>
    <xf numFmtId="49" fontId="19" fillId="2" borderId="5" xfId="0" applyNumberFormat="1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9" fontId="12" fillId="2" borderId="34" xfId="0" applyNumberFormat="1" applyFont="1" applyFill="1" applyBorder="1" applyAlignment="1"/>
    <xf numFmtId="49" fontId="12" fillId="7" borderId="21" xfId="0" applyNumberFormat="1" applyFont="1" applyFill="1" applyBorder="1" applyAlignment="1">
      <alignment horizontal="center" vertical="center"/>
    </xf>
    <xf numFmtId="49" fontId="12" fillId="7" borderId="32" xfId="0" applyNumberFormat="1" applyFont="1" applyFill="1" applyBorder="1" applyAlignment="1">
      <alignment horizontal="center"/>
    </xf>
    <xf numFmtId="49" fontId="5" fillId="2" borderId="59" xfId="0" applyNumberFormat="1" applyFont="1" applyFill="1" applyBorder="1" applyAlignment="1">
      <alignment horizontal="left" vertical="center"/>
    </xf>
    <xf numFmtId="49" fontId="4" fillId="2" borderId="56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 vertical="center"/>
    </xf>
    <xf numFmtId="14" fontId="4" fillId="2" borderId="56" xfId="0" applyNumberFormat="1" applyFont="1" applyFill="1" applyBorder="1" applyAlignment="1">
      <alignment horizontal="left" vertical="center"/>
    </xf>
    <xf numFmtId="0" fontId="0" fillId="2" borderId="8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left" vertical="center"/>
    </xf>
    <xf numFmtId="49" fontId="4" fillId="2" borderId="55" xfId="0" applyNumberFormat="1" applyFont="1" applyFill="1" applyBorder="1" applyAlignment="1">
      <alignment horizontal="left" vertical="center"/>
    </xf>
    <xf numFmtId="49" fontId="21" fillId="3" borderId="58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54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14" fontId="5" fillId="2" borderId="60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left" vertical="center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61" xfId="0" applyNumberFormat="1" applyFont="1" applyFill="1" applyBorder="1" applyAlignment="1">
      <alignment horizontal="left" vertical="center"/>
    </xf>
    <xf numFmtId="49" fontId="1" fillId="3" borderId="61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/>
    </xf>
    <xf numFmtId="0" fontId="3" fillId="3" borderId="62" xfId="0" applyFont="1" applyFill="1" applyBorder="1" applyAlignment="1">
      <alignment horizontal="left" vertical="center"/>
    </xf>
    <xf numFmtId="3" fontId="3" fillId="3" borderId="62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1" fontId="19" fillId="2" borderId="5" xfId="0" applyNumberFormat="1" applyFont="1" applyFill="1" applyBorder="1" applyAlignment="1">
      <alignment horizontal="left" vertical="center" wrapText="1"/>
    </xf>
    <xf numFmtId="3" fontId="19" fillId="2" borderId="5" xfId="0" applyNumberFormat="1" applyFont="1" applyFill="1" applyBorder="1" applyAlignment="1">
      <alignment horizontal="left" vertical="center" wrapText="1"/>
    </xf>
    <xf numFmtId="49" fontId="8" fillId="3" borderId="13" xfId="0" applyNumberFormat="1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3" fontId="8" fillId="3" borderId="1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3" fontId="20" fillId="0" borderId="53" xfId="0" applyNumberFormat="1" applyFont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8" fillId="3" borderId="17" xfId="0" applyNumberFormat="1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3" fontId="8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4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4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164" fontId="1" fillId="5" borderId="30" xfId="0" applyNumberFormat="1" applyFont="1" applyFill="1" applyBorder="1" applyAlignment="1">
      <alignment horizontal="left" vertical="center"/>
    </xf>
    <xf numFmtId="1" fontId="0" fillId="0" borderId="0" xfId="0" applyNumberFormat="1" applyFont="1" applyAlignment="1"/>
    <xf numFmtId="3" fontId="12" fillId="7" borderId="50" xfId="0" applyNumberFormat="1" applyFont="1" applyFill="1" applyBorder="1" applyAlignment="1">
      <alignment vertical="center"/>
    </xf>
    <xf numFmtId="3" fontId="12" fillId="7" borderId="51" xfId="0" applyNumberFormat="1" applyFont="1" applyFill="1" applyBorder="1" applyAlignment="1">
      <alignment horizontal="center" vertical="center"/>
    </xf>
    <xf numFmtId="3" fontId="12" fillId="7" borderId="52" xfId="0" applyNumberFormat="1" applyFont="1" applyFill="1" applyBorder="1" applyAlignment="1">
      <alignment horizontal="center" vertical="center"/>
    </xf>
    <xf numFmtId="3" fontId="12" fillId="7" borderId="35" xfId="0" applyNumberFormat="1" applyFont="1" applyFill="1" applyBorder="1" applyAlignment="1">
      <alignment vertical="center"/>
    </xf>
    <xf numFmtId="3" fontId="12" fillId="7" borderId="36" xfId="0" applyNumberFormat="1" applyFont="1" applyFill="1" applyBorder="1" applyAlignment="1">
      <alignment horizontal="center" vertical="center"/>
    </xf>
    <xf numFmtId="3" fontId="12" fillId="7" borderId="3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9"/>
  <sheetViews>
    <sheetView showGridLines="0" tabSelected="1" topLeftCell="A35" zoomScaleNormal="100" zoomScaleSheetLayoutView="100" workbookViewId="0">
      <selection activeCell="G95" sqref="G95"/>
    </sheetView>
  </sheetViews>
  <sheetFormatPr baseColWidth="10" defaultColWidth="10.85546875" defaultRowHeight="11.25" customHeight="1" x14ac:dyDescent="0.25"/>
  <cols>
    <col min="1" max="1" width="3.5703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4" t="s">
        <v>0</v>
      </c>
      <c r="C9" s="51" t="s">
        <v>1</v>
      </c>
      <c r="D9" s="65"/>
      <c r="E9" s="66" t="s">
        <v>2</v>
      </c>
      <c r="F9" s="67"/>
      <c r="G9" s="68">
        <v>42500</v>
      </c>
    </row>
    <row r="10" spans="1:7" ht="12.75" customHeight="1" x14ac:dyDescent="0.25">
      <c r="A10" s="18"/>
      <c r="B10" s="52" t="s">
        <v>3</v>
      </c>
      <c r="C10" s="52" t="s">
        <v>4</v>
      </c>
      <c r="D10" s="69"/>
      <c r="E10" s="70" t="s">
        <v>5</v>
      </c>
      <c r="F10" s="71"/>
      <c r="G10" s="72" t="s">
        <v>6</v>
      </c>
    </row>
    <row r="11" spans="1:7" ht="12.75" customHeight="1" x14ac:dyDescent="0.25">
      <c r="A11" s="18"/>
      <c r="B11" s="52" t="s">
        <v>7</v>
      </c>
      <c r="C11" s="53" t="s">
        <v>8</v>
      </c>
      <c r="D11" s="69"/>
      <c r="E11" s="73" t="s">
        <v>9</v>
      </c>
      <c r="F11" s="74"/>
      <c r="G11" s="75">
        <v>256</v>
      </c>
    </row>
    <row r="12" spans="1:7" ht="12.75" customHeight="1" x14ac:dyDescent="0.25">
      <c r="A12" s="18"/>
      <c r="B12" s="52" t="s">
        <v>10</v>
      </c>
      <c r="C12" s="52" t="s">
        <v>11</v>
      </c>
      <c r="D12" s="69"/>
      <c r="E12" s="62" t="s">
        <v>12</v>
      </c>
      <c r="F12" s="63"/>
      <c r="G12" s="76">
        <f>G11*G9</f>
        <v>10880000</v>
      </c>
    </row>
    <row r="13" spans="1:7" ht="12.75" customHeight="1" x14ac:dyDescent="0.25">
      <c r="A13" s="18"/>
      <c r="B13" s="52" t="s">
        <v>13</v>
      </c>
      <c r="C13" s="53" t="s">
        <v>14</v>
      </c>
      <c r="D13" s="69"/>
      <c r="E13" s="73" t="s">
        <v>15</v>
      </c>
      <c r="F13" s="74"/>
      <c r="G13" s="72" t="s">
        <v>16</v>
      </c>
    </row>
    <row r="14" spans="1:7" ht="12.75" customHeight="1" x14ac:dyDescent="0.25">
      <c r="A14" s="18"/>
      <c r="B14" s="52" t="s">
        <v>17</v>
      </c>
      <c r="C14" s="53" t="s">
        <v>18</v>
      </c>
      <c r="D14" s="69"/>
      <c r="E14" s="73" t="s">
        <v>19</v>
      </c>
      <c r="F14" s="74"/>
      <c r="G14" s="72" t="s">
        <v>20</v>
      </c>
    </row>
    <row r="15" spans="1:7" ht="12.75" customHeight="1" x14ac:dyDescent="0.25">
      <c r="A15" s="18"/>
      <c r="B15" s="52" t="s">
        <v>21</v>
      </c>
      <c r="C15" s="54">
        <v>44180</v>
      </c>
      <c r="D15" s="69"/>
      <c r="E15" s="62" t="s">
        <v>22</v>
      </c>
      <c r="F15" s="63"/>
      <c r="G15" s="77" t="s">
        <v>23</v>
      </c>
    </row>
    <row r="16" spans="1:7" ht="12" customHeight="1" x14ac:dyDescent="0.25">
      <c r="A16" s="2"/>
      <c r="B16" s="78"/>
      <c r="C16" s="79"/>
      <c r="D16" s="80"/>
      <c r="E16" s="81"/>
      <c r="F16" s="81"/>
      <c r="G16" s="82"/>
    </row>
    <row r="17" spans="1:254" ht="12" customHeight="1" x14ac:dyDescent="0.25">
      <c r="A17" s="6"/>
      <c r="B17" s="60" t="s">
        <v>24</v>
      </c>
      <c r="C17" s="61"/>
      <c r="D17" s="61"/>
      <c r="E17" s="61"/>
      <c r="F17" s="61"/>
      <c r="G17" s="61"/>
    </row>
    <row r="18" spans="1:254" ht="12" customHeight="1" x14ac:dyDescent="0.25">
      <c r="A18" s="2"/>
      <c r="B18" s="7"/>
      <c r="C18" s="8"/>
      <c r="D18" s="8"/>
      <c r="E18" s="8"/>
      <c r="F18" s="9"/>
      <c r="G18" s="9"/>
    </row>
    <row r="19" spans="1:254" ht="12" customHeight="1" x14ac:dyDescent="0.25">
      <c r="A19" s="5"/>
      <c r="B19" s="83" t="s">
        <v>25</v>
      </c>
      <c r="C19" s="84"/>
      <c r="D19" s="85"/>
      <c r="E19" s="85"/>
      <c r="F19" s="85"/>
      <c r="G19" s="85"/>
    </row>
    <row r="20" spans="1:254" ht="24" customHeight="1" x14ac:dyDescent="0.25">
      <c r="A20" s="6"/>
      <c r="B20" s="86" t="s">
        <v>26</v>
      </c>
      <c r="C20" s="86" t="s">
        <v>27</v>
      </c>
      <c r="D20" s="86" t="s">
        <v>28</v>
      </c>
      <c r="E20" s="86" t="s">
        <v>29</v>
      </c>
      <c r="F20" s="86" t="s">
        <v>30</v>
      </c>
      <c r="G20" s="86" t="s">
        <v>31</v>
      </c>
    </row>
    <row r="21" spans="1:254" ht="12.75" customHeight="1" x14ac:dyDescent="0.25">
      <c r="A21" s="6"/>
      <c r="B21" s="87" t="s">
        <v>32</v>
      </c>
      <c r="C21" s="87" t="s">
        <v>33</v>
      </c>
      <c r="D21" s="88">
        <v>2</v>
      </c>
      <c r="E21" s="87" t="s">
        <v>34</v>
      </c>
      <c r="F21" s="89">
        <v>14481.199999999999</v>
      </c>
      <c r="G21" s="89">
        <f>(D21*F21)</f>
        <v>28962.399999999998</v>
      </c>
    </row>
    <row r="22" spans="1:254" ht="12.75" customHeight="1" x14ac:dyDescent="0.25">
      <c r="A22" s="6"/>
      <c r="B22" s="87" t="s">
        <v>35</v>
      </c>
      <c r="C22" s="87" t="s">
        <v>33</v>
      </c>
      <c r="D22" s="88">
        <v>2</v>
      </c>
      <c r="E22" s="87" t="s">
        <v>36</v>
      </c>
      <c r="F22" s="89">
        <v>14481.199999999999</v>
      </c>
      <c r="G22" s="89">
        <f t="shared" ref="G22:G27" si="0">(D22*F22)</f>
        <v>28962.399999999998</v>
      </c>
    </row>
    <row r="23" spans="1:254" ht="12.75" customHeight="1" x14ac:dyDescent="0.25">
      <c r="A23" s="6"/>
      <c r="B23" s="87" t="s">
        <v>37</v>
      </c>
      <c r="C23" s="87" t="s">
        <v>33</v>
      </c>
      <c r="D23" s="88">
        <v>4</v>
      </c>
      <c r="E23" s="87" t="s">
        <v>38</v>
      </c>
      <c r="F23" s="89">
        <v>14481.199999999999</v>
      </c>
      <c r="G23" s="89">
        <f t="shared" si="0"/>
        <v>57924.799999999996</v>
      </c>
    </row>
    <row r="24" spans="1:254" ht="12.75" customHeight="1" x14ac:dyDescent="0.25">
      <c r="A24" s="6"/>
      <c r="B24" s="87" t="s">
        <v>39</v>
      </c>
      <c r="C24" s="87" t="s">
        <v>33</v>
      </c>
      <c r="D24" s="88">
        <v>2</v>
      </c>
      <c r="E24" s="87" t="s">
        <v>40</v>
      </c>
      <c r="F24" s="89">
        <v>14481.199999999999</v>
      </c>
      <c r="G24" s="89">
        <f t="shared" si="0"/>
        <v>28962.399999999998</v>
      </c>
    </row>
    <row r="25" spans="1:254" ht="12.75" customHeight="1" x14ac:dyDescent="0.25">
      <c r="A25" s="6"/>
      <c r="B25" s="87" t="s">
        <v>41</v>
      </c>
      <c r="C25" s="87" t="s">
        <v>33</v>
      </c>
      <c r="D25" s="88">
        <v>4</v>
      </c>
      <c r="E25" s="87" t="s">
        <v>42</v>
      </c>
      <c r="F25" s="89">
        <v>14481.199999999999</v>
      </c>
      <c r="G25" s="89">
        <f t="shared" si="0"/>
        <v>57924.799999999996</v>
      </c>
    </row>
    <row r="26" spans="1:254" ht="13.5" customHeight="1" x14ac:dyDescent="0.25">
      <c r="A26" s="6"/>
      <c r="B26" s="87" t="s">
        <v>43</v>
      </c>
      <c r="C26" s="87" t="s">
        <v>33</v>
      </c>
      <c r="D26" s="88">
        <v>2</v>
      </c>
      <c r="E26" s="87" t="s">
        <v>42</v>
      </c>
      <c r="F26" s="89">
        <v>14481.199999999999</v>
      </c>
      <c r="G26" s="89">
        <f t="shared" si="0"/>
        <v>28962.399999999998</v>
      </c>
    </row>
    <row r="27" spans="1:254" s="57" customFormat="1" ht="26.25" customHeight="1" x14ac:dyDescent="0.25">
      <c r="A27" s="55"/>
      <c r="B27" s="77" t="s">
        <v>44</v>
      </c>
      <c r="C27" s="77" t="s">
        <v>45</v>
      </c>
      <c r="D27" s="90">
        <v>850</v>
      </c>
      <c r="E27" s="77" t="s">
        <v>46</v>
      </c>
      <c r="F27" s="76">
        <v>1260.75</v>
      </c>
      <c r="G27" s="76">
        <f t="shared" si="0"/>
        <v>1071637.5</v>
      </c>
      <c r="H27" s="1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</row>
    <row r="28" spans="1:254" ht="12.75" customHeight="1" x14ac:dyDescent="0.25">
      <c r="A28" s="6"/>
      <c r="B28" s="91" t="s">
        <v>47</v>
      </c>
      <c r="C28" s="92"/>
      <c r="D28" s="92"/>
      <c r="E28" s="92"/>
      <c r="F28" s="92"/>
      <c r="G28" s="93">
        <f>SUM(G21:G27)</f>
        <v>1303336.7</v>
      </c>
    </row>
    <row r="29" spans="1:254" ht="12" customHeight="1" x14ac:dyDescent="0.25">
      <c r="A29" s="2"/>
      <c r="B29" s="94"/>
      <c r="C29" s="8"/>
      <c r="D29" s="8"/>
      <c r="E29" s="8"/>
      <c r="F29" s="95"/>
      <c r="G29" s="95"/>
    </row>
    <row r="30" spans="1:254" ht="12" customHeight="1" x14ac:dyDescent="0.25">
      <c r="A30" s="5"/>
      <c r="B30" s="96" t="s">
        <v>48</v>
      </c>
      <c r="C30" s="97"/>
      <c r="D30" s="98"/>
      <c r="E30" s="98"/>
      <c r="F30" s="98"/>
      <c r="G30" s="98"/>
    </row>
    <row r="31" spans="1:254" ht="24" customHeight="1" x14ac:dyDescent="0.25">
      <c r="A31" s="5"/>
      <c r="B31" s="99" t="s">
        <v>26</v>
      </c>
      <c r="C31" s="100" t="s">
        <v>27</v>
      </c>
      <c r="D31" s="100" t="s">
        <v>28</v>
      </c>
      <c r="E31" s="99" t="s">
        <v>29</v>
      </c>
      <c r="F31" s="100"/>
      <c r="G31" s="99" t="s">
        <v>31</v>
      </c>
    </row>
    <row r="32" spans="1:254" ht="12" customHeight="1" x14ac:dyDescent="0.25">
      <c r="A32" s="18"/>
      <c r="B32" s="87" t="s">
        <v>35</v>
      </c>
      <c r="C32" s="87" t="s">
        <v>49</v>
      </c>
      <c r="D32" s="88">
        <v>2</v>
      </c>
      <c r="E32" s="87" t="s">
        <v>50</v>
      </c>
      <c r="F32" s="89">
        <v>17275.889149999995</v>
      </c>
      <c r="G32" s="89">
        <f>F32*D32</f>
        <v>34551.778299999991</v>
      </c>
    </row>
    <row r="33" spans="1:10" ht="12" customHeight="1" x14ac:dyDescent="0.25">
      <c r="A33" s="18"/>
      <c r="B33" s="87" t="s">
        <v>51</v>
      </c>
      <c r="C33" s="87" t="s">
        <v>49</v>
      </c>
      <c r="D33" s="88">
        <v>1</v>
      </c>
      <c r="E33" s="87" t="s">
        <v>40</v>
      </c>
      <c r="F33" s="89">
        <v>17275.889149999995</v>
      </c>
      <c r="G33" s="89">
        <f>F33*D33</f>
        <v>17275.889149999995</v>
      </c>
    </row>
    <row r="34" spans="1:10" ht="12" customHeight="1" x14ac:dyDescent="0.25">
      <c r="A34" s="5"/>
      <c r="B34" s="101" t="s">
        <v>52</v>
      </c>
      <c r="C34" s="102"/>
      <c r="D34" s="102"/>
      <c r="E34" s="102"/>
      <c r="F34" s="102"/>
      <c r="G34" s="103">
        <f>SUM(G32:G33)</f>
        <v>51827.667449999986</v>
      </c>
    </row>
    <row r="35" spans="1:10" ht="12" customHeight="1" x14ac:dyDescent="0.25">
      <c r="A35" s="2"/>
      <c r="B35" s="104"/>
      <c r="C35" s="105"/>
      <c r="D35" s="105"/>
      <c r="E35" s="105"/>
      <c r="F35" s="106"/>
      <c r="G35" s="106"/>
    </row>
    <row r="36" spans="1:10" ht="12" customHeight="1" x14ac:dyDescent="0.25">
      <c r="A36" s="5"/>
      <c r="B36" s="96" t="s">
        <v>53</v>
      </c>
      <c r="C36" s="97"/>
      <c r="D36" s="98"/>
      <c r="E36" s="98"/>
      <c r="F36" s="98"/>
      <c r="G36" s="98"/>
    </row>
    <row r="37" spans="1:10" ht="24" customHeight="1" x14ac:dyDescent="0.25">
      <c r="A37" s="5"/>
      <c r="B37" s="107" t="s">
        <v>26</v>
      </c>
      <c r="C37" s="107" t="s">
        <v>27</v>
      </c>
      <c r="D37" s="107" t="s">
        <v>28</v>
      </c>
      <c r="E37" s="107" t="s">
        <v>29</v>
      </c>
      <c r="F37" s="108"/>
      <c r="G37" s="107" t="s">
        <v>31</v>
      </c>
    </row>
    <row r="38" spans="1:10" ht="12.75" customHeight="1" x14ac:dyDescent="0.25">
      <c r="A38" s="6"/>
      <c r="B38" s="87" t="s">
        <v>54</v>
      </c>
      <c r="C38" s="87" t="s">
        <v>55</v>
      </c>
      <c r="D38" s="88">
        <v>0.125</v>
      </c>
      <c r="E38" s="87" t="s">
        <v>36</v>
      </c>
      <c r="F38" s="89">
        <v>230351</v>
      </c>
      <c r="G38" s="89">
        <f t="shared" ref="G38:G43" si="1">(D38*F38)</f>
        <v>28793.875</v>
      </c>
      <c r="I38" s="137"/>
    </row>
    <row r="39" spans="1:10" ht="12.75" customHeight="1" x14ac:dyDescent="0.25">
      <c r="A39" s="6"/>
      <c r="B39" s="87" t="s">
        <v>56</v>
      </c>
      <c r="C39" s="87" t="s">
        <v>55</v>
      </c>
      <c r="D39" s="88">
        <v>0.25</v>
      </c>
      <c r="E39" s="87" t="s">
        <v>57</v>
      </c>
      <c r="F39" s="89">
        <v>322486</v>
      </c>
      <c r="G39" s="89">
        <f t="shared" si="1"/>
        <v>80621.5</v>
      </c>
      <c r="I39" s="137"/>
    </row>
    <row r="40" spans="1:10" ht="12.75" customHeight="1" x14ac:dyDescent="0.25">
      <c r="A40" s="6"/>
      <c r="B40" s="87" t="s">
        <v>58</v>
      </c>
      <c r="C40" s="87" t="s">
        <v>55</v>
      </c>
      <c r="D40" s="88">
        <v>0.125</v>
      </c>
      <c r="E40" s="87" t="s">
        <v>59</v>
      </c>
      <c r="F40" s="89">
        <v>335050</v>
      </c>
      <c r="G40" s="89">
        <f t="shared" si="1"/>
        <v>41881.25</v>
      </c>
      <c r="I40" s="137"/>
    </row>
    <row r="41" spans="1:10" ht="12.75" customHeight="1" x14ac:dyDescent="0.25">
      <c r="A41" s="6"/>
      <c r="B41" s="87" t="s">
        <v>60</v>
      </c>
      <c r="C41" s="87" t="s">
        <v>55</v>
      </c>
      <c r="D41" s="88">
        <v>0.125</v>
      </c>
      <c r="E41" s="87" t="s">
        <v>36</v>
      </c>
      <c r="F41" s="89">
        <v>668689</v>
      </c>
      <c r="G41" s="89">
        <f t="shared" si="1"/>
        <v>83586.125</v>
      </c>
      <c r="I41" s="137"/>
    </row>
    <row r="42" spans="1:10" ht="12.75" customHeight="1" x14ac:dyDescent="0.25">
      <c r="A42" s="6"/>
      <c r="B42" s="87" t="s">
        <v>43</v>
      </c>
      <c r="C42" s="87" t="s">
        <v>55</v>
      </c>
      <c r="D42" s="88">
        <v>0.125</v>
      </c>
      <c r="E42" s="87" t="s">
        <v>61</v>
      </c>
      <c r="F42" s="89">
        <v>167525</v>
      </c>
      <c r="G42" s="89">
        <f t="shared" si="1"/>
        <v>20940.625</v>
      </c>
      <c r="I42" s="137"/>
    </row>
    <row r="43" spans="1:10" ht="12.75" customHeight="1" x14ac:dyDescent="0.25">
      <c r="A43" s="6"/>
      <c r="B43" s="87" t="s">
        <v>62</v>
      </c>
      <c r="C43" s="87" t="s">
        <v>55</v>
      </c>
      <c r="D43" s="88">
        <v>0.125</v>
      </c>
      <c r="E43" s="87" t="s">
        <v>50</v>
      </c>
      <c r="F43" s="89">
        <v>167525</v>
      </c>
      <c r="G43" s="89">
        <f t="shared" si="1"/>
        <v>20940.625</v>
      </c>
      <c r="I43" s="137"/>
    </row>
    <row r="44" spans="1:10" ht="12.75" customHeight="1" x14ac:dyDescent="0.25">
      <c r="A44" s="5"/>
      <c r="B44" s="109" t="s">
        <v>63</v>
      </c>
      <c r="C44" s="110"/>
      <c r="D44" s="110"/>
      <c r="E44" s="110"/>
      <c r="F44" s="110"/>
      <c r="G44" s="111">
        <f>SUM(G38:G43)</f>
        <v>276764</v>
      </c>
    </row>
    <row r="45" spans="1:10" ht="12" customHeight="1" x14ac:dyDescent="0.25">
      <c r="A45" s="2"/>
      <c r="B45" s="104"/>
      <c r="C45" s="105"/>
      <c r="D45" s="105"/>
      <c r="E45" s="105"/>
      <c r="F45" s="106"/>
      <c r="G45" s="106"/>
    </row>
    <row r="46" spans="1:10" ht="12" customHeight="1" x14ac:dyDescent="0.25">
      <c r="A46" s="5"/>
      <c r="B46" s="96" t="s">
        <v>64</v>
      </c>
      <c r="C46" s="97"/>
      <c r="D46" s="98"/>
      <c r="E46" s="98"/>
      <c r="F46" s="98"/>
      <c r="G46" s="98"/>
    </row>
    <row r="47" spans="1:10" ht="24" customHeight="1" x14ac:dyDescent="0.25">
      <c r="A47" s="5"/>
      <c r="B47" s="108" t="s">
        <v>65</v>
      </c>
      <c r="C47" s="108" t="s">
        <v>66</v>
      </c>
      <c r="D47" s="108" t="s">
        <v>67</v>
      </c>
      <c r="E47" s="108" t="s">
        <v>29</v>
      </c>
      <c r="F47" s="108"/>
      <c r="G47" s="108" t="s">
        <v>31</v>
      </c>
      <c r="J47" s="44"/>
    </row>
    <row r="48" spans="1:10" ht="12.75" customHeight="1" x14ac:dyDescent="0.25">
      <c r="A48" s="6"/>
      <c r="B48" s="45" t="s">
        <v>68</v>
      </c>
      <c r="C48" s="47"/>
      <c r="D48" s="47"/>
      <c r="E48" s="47"/>
      <c r="F48" s="112"/>
      <c r="G48" s="113"/>
      <c r="J48" s="44"/>
    </row>
    <row r="49" spans="1:10" ht="12.75" customHeight="1" x14ac:dyDescent="0.25">
      <c r="A49" s="6"/>
      <c r="B49" s="45" t="s">
        <v>69</v>
      </c>
      <c r="C49" s="47" t="s">
        <v>70</v>
      </c>
      <c r="D49" s="47">
        <v>2.5</v>
      </c>
      <c r="E49" s="47" t="s">
        <v>57</v>
      </c>
      <c r="F49" s="112">
        <v>37706.931250000001</v>
      </c>
      <c r="G49" s="113">
        <f t="shared" ref="G49:G55" si="2">F49*D49</f>
        <v>94267.328125</v>
      </c>
      <c r="J49" s="44"/>
    </row>
    <row r="50" spans="1:10" ht="12.75" customHeight="1" x14ac:dyDescent="0.25">
      <c r="A50" s="6"/>
      <c r="B50" s="46" t="s">
        <v>71</v>
      </c>
      <c r="C50" s="47"/>
      <c r="D50" s="47"/>
      <c r="E50" s="47"/>
      <c r="F50" s="112"/>
      <c r="G50" s="113"/>
      <c r="J50" s="44"/>
    </row>
    <row r="51" spans="1:10" ht="12.75" customHeight="1" x14ac:dyDescent="0.25">
      <c r="A51" s="6"/>
      <c r="B51" s="46" t="s">
        <v>72</v>
      </c>
      <c r="C51" s="47" t="s">
        <v>70</v>
      </c>
      <c r="D51" s="47">
        <v>130</v>
      </c>
      <c r="E51" s="47" t="s">
        <v>36</v>
      </c>
      <c r="F51" s="112">
        <v>336.05649999999997</v>
      </c>
      <c r="G51" s="113">
        <f t="shared" si="2"/>
        <v>43687.344999999994</v>
      </c>
      <c r="J51" s="44"/>
    </row>
    <row r="52" spans="1:10" ht="12.75" customHeight="1" x14ac:dyDescent="0.25">
      <c r="A52" s="6"/>
      <c r="B52" s="45" t="s">
        <v>73</v>
      </c>
      <c r="C52" s="47" t="s">
        <v>70</v>
      </c>
      <c r="D52" s="47">
        <v>80</v>
      </c>
      <c r="E52" s="47" t="s">
        <v>36</v>
      </c>
      <c r="F52" s="112">
        <v>327.10824999999994</v>
      </c>
      <c r="G52" s="113">
        <f t="shared" si="2"/>
        <v>26168.659999999996</v>
      </c>
      <c r="J52" s="44"/>
    </row>
    <row r="53" spans="1:10" ht="12.75" customHeight="1" x14ac:dyDescent="0.25">
      <c r="A53" s="6"/>
      <c r="B53" s="46" t="s">
        <v>74</v>
      </c>
      <c r="C53" s="47"/>
      <c r="D53" s="47"/>
      <c r="E53" s="47"/>
      <c r="F53" s="112"/>
      <c r="G53" s="113"/>
      <c r="J53" s="44"/>
    </row>
    <row r="54" spans="1:10" ht="12.75" customHeight="1" x14ac:dyDescent="0.25">
      <c r="A54" s="6"/>
      <c r="B54" s="45" t="s">
        <v>75</v>
      </c>
      <c r="C54" s="47" t="s">
        <v>76</v>
      </c>
      <c r="D54" s="47">
        <v>2</v>
      </c>
      <c r="E54" s="47" t="s">
        <v>59</v>
      </c>
      <c r="F54" s="112">
        <v>13571.512499999997</v>
      </c>
      <c r="G54" s="113">
        <f t="shared" si="2"/>
        <v>27143.024999999994</v>
      </c>
      <c r="J54" s="44"/>
    </row>
    <row r="55" spans="1:10" ht="12.75" customHeight="1" x14ac:dyDescent="0.25">
      <c r="A55" s="6"/>
      <c r="B55" s="46" t="s">
        <v>77</v>
      </c>
      <c r="C55" s="47" t="s">
        <v>78</v>
      </c>
      <c r="D55" s="47">
        <v>2</v>
      </c>
      <c r="E55" s="47" t="s">
        <v>79</v>
      </c>
      <c r="F55" s="112">
        <v>10986.462499999998</v>
      </c>
      <c r="G55" s="113">
        <f t="shared" si="2"/>
        <v>21972.924999999996</v>
      </c>
      <c r="J55" s="44"/>
    </row>
    <row r="56" spans="1:10" ht="12.75" customHeight="1" x14ac:dyDescent="0.25">
      <c r="A56" s="6"/>
      <c r="B56" s="46" t="s">
        <v>80</v>
      </c>
      <c r="C56" s="47"/>
      <c r="D56" s="47"/>
      <c r="E56" s="47"/>
      <c r="F56" s="112"/>
      <c r="G56" s="113"/>
      <c r="J56" s="44"/>
    </row>
    <row r="57" spans="1:10" ht="12.75" customHeight="1" x14ac:dyDescent="0.25">
      <c r="A57" s="6"/>
      <c r="B57" s="46" t="s">
        <v>81</v>
      </c>
      <c r="C57" s="47" t="s">
        <v>82</v>
      </c>
      <c r="D57" s="47">
        <v>1</v>
      </c>
      <c r="E57" s="47" t="s">
        <v>83</v>
      </c>
      <c r="F57" s="112">
        <v>9435.432499999999</v>
      </c>
      <c r="G57" s="113">
        <f t="shared" ref="G57:G62" si="3">F57*D57</f>
        <v>9435.432499999999</v>
      </c>
      <c r="J57" s="44"/>
    </row>
    <row r="58" spans="1:10" ht="12.75" customHeight="1" x14ac:dyDescent="0.25">
      <c r="A58" s="6"/>
      <c r="B58" s="46" t="s">
        <v>84</v>
      </c>
      <c r="C58" s="47" t="s">
        <v>82</v>
      </c>
      <c r="D58" s="47">
        <v>0.2</v>
      </c>
      <c r="E58" s="47" t="s">
        <v>40</v>
      </c>
      <c r="F58" s="112">
        <v>21262.036249999997</v>
      </c>
      <c r="G58" s="113">
        <f t="shared" si="3"/>
        <v>4252.4072499999993</v>
      </c>
      <c r="J58" s="44"/>
    </row>
    <row r="59" spans="1:10" ht="12.75" customHeight="1" x14ac:dyDescent="0.25">
      <c r="A59" s="6"/>
      <c r="B59" s="46" t="s">
        <v>85</v>
      </c>
      <c r="C59" s="47"/>
      <c r="D59" s="47"/>
      <c r="E59" s="47"/>
      <c r="F59" s="112"/>
      <c r="G59" s="113"/>
      <c r="J59" s="44"/>
    </row>
    <row r="60" spans="1:10" ht="12.75" customHeight="1" x14ac:dyDescent="0.25">
      <c r="A60" s="6"/>
      <c r="B60" s="46" t="s">
        <v>86</v>
      </c>
      <c r="C60" s="47" t="s">
        <v>78</v>
      </c>
      <c r="D60" s="47">
        <v>5</v>
      </c>
      <c r="E60" s="47" t="s">
        <v>87</v>
      </c>
      <c r="F60" s="112">
        <v>7730.2937499999989</v>
      </c>
      <c r="G60" s="113">
        <f t="shared" si="3"/>
        <v>38651.468749999993</v>
      </c>
      <c r="J60" s="44"/>
    </row>
    <row r="61" spans="1:10" ht="12.75" customHeight="1" x14ac:dyDescent="0.25">
      <c r="A61" s="6"/>
      <c r="B61" s="46" t="s">
        <v>88</v>
      </c>
      <c r="C61" s="47" t="s">
        <v>89</v>
      </c>
      <c r="D61" s="47">
        <v>850</v>
      </c>
      <c r="E61" s="47" t="s">
        <v>90</v>
      </c>
      <c r="F61" s="112">
        <v>119.30999999999999</v>
      </c>
      <c r="G61" s="113">
        <f t="shared" si="3"/>
        <v>101413.49999999999</v>
      </c>
      <c r="J61" s="44"/>
    </row>
    <row r="62" spans="1:10" ht="12.75" customHeight="1" x14ac:dyDescent="0.25">
      <c r="A62" s="6"/>
      <c r="B62" s="46" t="s">
        <v>91</v>
      </c>
      <c r="C62" s="47" t="s">
        <v>92</v>
      </c>
      <c r="D62" s="47">
        <v>1</v>
      </c>
      <c r="E62" s="47" t="s">
        <v>93</v>
      </c>
      <c r="F62" s="112">
        <v>22370.624999999996</v>
      </c>
      <c r="G62" s="113">
        <f t="shared" si="3"/>
        <v>22370.624999999996</v>
      </c>
      <c r="J62" s="44"/>
    </row>
    <row r="63" spans="1:10" ht="13.5" customHeight="1" x14ac:dyDescent="0.25">
      <c r="A63" s="5"/>
      <c r="B63" s="114" t="s">
        <v>94</v>
      </c>
      <c r="C63" s="115"/>
      <c r="D63" s="115"/>
      <c r="E63" s="115"/>
      <c r="F63" s="115"/>
      <c r="G63" s="116">
        <f>SUM(G48:G62)</f>
        <v>389362.71662499994</v>
      </c>
    </row>
    <row r="64" spans="1:10" ht="12" customHeight="1" x14ac:dyDescent="0.25">
      <c r="A64" s="2"/>
      <c r="B64" s="104"/>
      <c r="C64" s="105"/>
      <c r="D64" s="105"/>
      <c r="E64" s="105"/>
      <c r="F64" s="106"/>
      <c r="G64" s="106"/>
    </row>
    <row r="65" spans="1:7" ht="12" customHeight="1" x14ac:dyDescent="0.25">
      <c r="A65" s="5"/>
      <c r="B65" s="96" t="s">
        <v>85</v>
      </c>
      <c r="C65" s="97"/>
      <c r="D65" s="98"/>
      <c r="E65" s="98"/>
      <c r="F65" s="98"/>
      <c r="G65" s="98"/>
    </row>
    <row r="66" spans="1:7" ht="24" customHeight="1" x14ac:dyDescent="0.25">
      <c r="A66" s="5"/>
      <c r="B66" s="107" t="s">
        <v>95</v>
      </c>
      <c r="C66" s="108" t="s">
        <v>66</v>
      </c>
      <c r="D66" s="108" t="s">
        <v>67</v>
      </c>
      <c r="E66" s="107" t="s">
        <v>29</v>
      </c>
      <c r="F66" s="108" t="s">
        <v>30</v>
      </c>
      <c r="G66" s="107" t="s">
        <v>31</v>
      </c>
    </row>
    <row r="67" spans="1:7" ht="12.75" customHeight="1" x14ac:dyDescent="0.25">
      <c r="A67" s="6"/>
      <c r="B67" s="87" t="s">
        <v>96</v>
      </c>
      <c r="C67" s="117" t="s">
        <v>27</v>
      </c>
      <c r="D67" s="118">
        <v>1</v>
      </c>
      <c r="E67" s="87" t="s">
        <v>97</v>
      </c>
      <c r="F67" s="119">
        <v>46069</v>
      </c>
      <c r="G67" s="119">
        <v>47494</v>
      </c>
    </row>
    <row r="68" spans="1:7" ht="13.5" customHeight="1" x14ac:dyDescent="0.25">
      <c r="A68" s="5"/>
      <c r="B68" s="120" t="s">
        <v>98</v>
      </c>
      <c r="C68" s="121"/>
      <c r="D68" s="121"/>
      <c r="E68" s="121"/>
      <c r="F68" s="121"/>
      <c r="G68" s="122">
        <f>SUM(G67:G67)</f>
        <v>47494</v>
      </c>
    </row>
    <row r="69" spans="1:7" ht="12" customHeight="1" x14ac:dyDescent="0.25">
      <c r="A69" s="2"/>
      <c r="B69" s="123"/>
      <c r="C69" s="123"/>
      <c r="D69" s="123"/>
      <c r="E69" s="123"/>
      <c r="F69" s="124"/>
      <c r="G69" s="124"/>
    </row>
    <row r="70" spans="1:7" ht="12" customHeight="1" x14ac:dyDescent="0.25">
      <c r="A70" s="18"/>
      <c r="B70" s="125" t="s">
        <v>99</v>
      </c>
      <c r="C70" s="126"/>
      <c r="D70" s="126"/>
      <c r="E70" s="126"/>
      <c r="F70" s="126"/>
      <c r="G70" s="127">
        <f>G28+G44+G63+G68+G34</f>
        <v>2068785.0840749999</v>
      </c>
    </row>
    <row r="71" spans="1:7" ht="12" customHeight="1" x14ac:dyDescent="0.25">
      <c r="A71" s="18"/>
      <c r="B71" s="128" t="s">
        <v>100</v>
      </c>
      <c r="C71" s="129"/>
      <c r="D71" s="129"/>
      <c r="E71" s="129"/>
      <c r="F71" s="129"/>
      <c r="G71" s="130">
        <f>G70*0.05</f>
        <v>103439.25420375</v>
      </c>
    </row>
    <row r="72" spans="1:7" ht="12" customHeight="1" x14ac:dyDescent="0.25">
      <c r="A72" s="18"/>
      <c r="B72" s="131" t="s">
        <v>101</v>
      </c>
      <c r="C72" s="132"/>
      <c r="D72" s="132"/>
      <c r="E72" s="132"/>
      <c r="F72" s="132"/>
      <c r="G72" s="133">
        <f>G71+G70</f>
        <v>2172224.33827875</v>
      </c>
    </row>
    <row r="73" spans="1:7" ht="12" customHeight="1" x14ac:dyDescent="0.25">
      <c r="A73" s="18"/>
      <c r="B73" s="128" t="s">
        <v>102</v>
      </c>
      <c r="C73" s="129"/>
      <c r="D73" s="129"/>
      <c r="E73" s="129"/>
      <c r="F73" s="129"/>
      <c r="G73" s="130">
        <f>G12</f>
        <v>10880000</v>
      </c>
    </row>
    <row r="74" spans="1:7" ht="12" customHeight="1" x14ac:dyDescent="0.25">
      <c r="A74" s="18"/>
      <c r="B74" s="134" t="s">
        <v>103</v>
      </c>
      <c r="C74" s="135"/>
      <c r="D74" s="135"/>
      <c r="E74" s="135"/>
      <c r="F74" s="135"/>
      <c r="G74" s="136">
        <f>G73-G72</f>
        <v>8707775.66172125</v>
      </c>
    </row>
    <row r="75" spans="1:7" ht="12" customHeight="1" x14ac:dyDescent="0.25">
      <c r="A75" s="18"/>
      <c r="B75" s="19" t="s">
        <v>104</v>
      </c>
      <c r="C75" s="20"/>
      <c r="D75" s="20"/>
      <c r="E75" s="20"/>
      <c r="F75" s="20"/>
      <c r="G75" s="15"/>
    </row>
    <row r="76" spans="1:7" ht="12.75" customHeight="1" thickBot="1" x14ac:dyDescent="0.3">
      <c r="A76" s="18"/>
      <c r="B76" s="21"/>
      <c r="C76" s="20"/>
      <c r="D76" s="20"/>
      <c r="E76" s="20"/>
      <c r="F76" s="20"/>
      <c r="G76" s="15"/>
    </row>
    <row r="77" spans="1:7" ht="12" customHeight="1" x14ac:dyDescent="0.25">
      <c r="A77" s="18"/>
      <c r="B77" s="31" t="s">
        <v>105</v>
      </c>
      <c r="C77" s="32"/>
      <c r="D77" s="32"/>
      <c r="E77" s="32"/>
      <c r="F77" s="33"/>
      <c r="G77" s="15"/>
    </row>
    <row r="78" spans="1:7" ht="12" customHeight="1" x14ac:dyDescent="0.25">
      <c r="A78" s="18"/>
      <c r="B78" s="34" t="s">
        <v>106</v>
      </c>
      <c r="C78" s="17"/>
      <c r="D78" s="17"/>
      <c r="E78" s="17"/>
      <c r="F78" s="35"/>
      <c r="G78" s="15"/>
    </row>
    <row r="79" spans="1:7" ht="12" customHeight="1" x14ac:dyDescent="0.25">
      <c r="A79" s="18"/>
      <c r="B79" s="34" t="s">
        <v>107</v>
      </c>
      <c r="C79" s="17"/>
      <c r="D79" s="17"/>
      <c r="E79" s="17"/>
      <c r="F79" s="35"/>
      <c r="G79" s="15"/>
    </row>
    <row r="80" spans="1:7" ht="12" customHeight="1" x14ac:dyDescent="0.25">
      <c r="A80" s="18"/>
      <c r="B80" s="34" t="s">
        <v>108</v>
      </c>
      <c r="C80" s="17"/>
      <c r="D80" s="17"/>
      <c r="E80" s="17"/>
      <c r="F80" s="35"/>
      <c r="G80" s="15"/>
    </row>
    <row r="81" spans="1:7" ht="12" customHeight="1" x14ac:dyDescent="0.25">
      <c r="A81" s="18"/>
      <c r="B81" s="34" t="s">
        <v>109</v>
      </c>
      <c r="C81" s="17"/>
      <c r="D81" s="17"/>
      <c r="E81" s="17"/>
      <c r="F81" s="35"/>
      <c r="G81" s="15"/>
    </row>
    <row r="82" spans="1:7" ht="12" customHeight="1" x14ac:dyDescent="0.25">
      <c r="A82" s="18"/>
      <c r="B82" s="34" t="s">
        <v>110</v>
      </c>
      <c r="C82" s="17"/>
      <c r="D82" s="17"/>
      <c r="E82" s="17"/>
      <c r="F82" s="35"/>
      <c r="G82" s="15"/>
    </row>
    <row r="83" spans="1:7" ht="12.75" customHeight="1" thickBot="1" x14ac:dyDescent="0.3">
      <c r="A83" s="18"/>
      <c r="B83" s="36" t="s">
        <v>111</v>
      </c>
      <c r="C83" s="37"/>
      <c r="D83" s="37"/>
      <c r="E83" s="37"/>
      <c r="F83" s="38"/>
      <c r="G83" s="15"/>
    </row>
    <row r="84" spans="1:7" ht="12.75" customHeight="1" x14ac:dyDescent="0.25">
      <c r="A84" s="18"/>
      <c r="B84" s="29"/>
      <c r="C84" s="17"/>
      <c r="D84" s="17"/>
      <c r="E84" s="17"/>
      <c r="F84" s="17"/>
      <c r="G84" s="15"/>
    </row>
    <row r="85" spans="1:7" ht="15" customHeight="1" thickBot="1" x14ac:dyDescent="0.3">
      <c r="A85" s="18"/>
      <c r="B85" s="58" t="s">
        <v>112</v>
      </c>
      <c r="C85" s="59"/>
      <c r="D85" s="28"/>
      <c r="E85" s="11"/>
      <c r="F85" s="11"/>
      <c r="G85" s="15"/>
    </row>
    <row r="86" spans="1:7" ht="12" customHeight="1" x14ac:dyDescent="0.25">
      <c r="A86" s="18"/>
      <c r="B86" s="23" t="s">
        <v>95</v>
      </c>
      <c r="C86" s="49" t="s">
        <v>113</v>
      </c>
      <c r="D86" s="50" t="s">
        <v>114</v>
      </c>
      <c r="E86" s="11"/>
      <c r="F86" s="11"/>
      <c r="G86" s="15"/>
    </row>
    <row r="87" spans="1:7" ht="12" customHeight="1" x14ac:dyDescent="0.25">
      <c r="A87" s="18"/>
      <c r="B87" s="24" t="s">
        <v>115</v>
      </c>
      <c r="C87" s="12">
        <f>G28</f>
        <v>1303336.7</v>
      </c>
      <c r="D87" s="48">
        <f>(C87/$C$93)</f>
        <v>0.60000103559987961</v>
      </c>
      <c r="E87" s="11"/>
      <c r="F87" s="11"/>
      <c r="G87" s="15"/>
    </row>
    <row r="88" spans="1:7" ht="12" customHeight="1" x14ac:dyDescent="0.25">
      <c r="A88" s="18"/>
      <c r="B88" s="24" t="s">
        <v>116</v>
      </c>
      <c r="C88" s="12">
        <f>G34</f>
        <v>51827.667449999986</v>
      </c>
      <c r="D88" s="48">
        <f t="shared" ref="D88:D92" si="4">(C88/$C$93)</f>
        <v>2.3859263797855277E-2</v>
      </c>
      <c r="E88" s="11"/>
      <c r="F88" s="11"/>
      <c r="G88" s="15"/>
    </row>
    <row r="89" spans="1:7" ht="12" customHeight="1" x14ac:dyDescent="0.25">
      <c r="A89" s="18"/>
      <c r="B89" s="24" t="s">
        <v>117</v>
      </c>
      <c r="C89" s="12">
        <f>G44</f>
        <v>276764</v>
      </c>
      <c r="D89" s="48">
        <f t="shared" si="4"/>
        <v>0.1274104278785099</v>
      </c>
      <c r="E89" s="11"/>
      <c r="F89" s="11"/>
      <c r="G89" s="15"/>
    </row>
    <row r="90" spans="1:7" ht="12" customHeight="1" x14ac:dyDescent="0.25">
      <c r="A90" s="18"/>
      <c r="B90" s="24" t="s">
        <v>65</v>
      </c>
      <c r="C90" s="12">
        <f>G63</f>
        <v>389362.71662499994</v>
      </c>
      <c r="D90" s="48">
        <f t="shared" si="4"/>
        <v>0.17924610977269528</v>
      </c>
      <c r="E90" s="11"/>
      <c r="F90" s="11"/>
      <c r="G90" s="15"/>
    </row>
    <row r="91" spans="1:7" ht="12" customHeight="1" x14ac:dyDescent="0.25">
      <c r="A91" s="18"/>
      <c r="B91" s="24" t="s">
        <v>118</v>
      </c>
      <c r="C91" s="12">
        <f>G68</f>
        <v>47494</v>
      </c>
      <c r="D91" s="48">
        <f t="shared" si="4"/>
        <v>2.18642267840541E-2</v>
      </c>
      <c r="E91" s="14"/>
      <c r="F91" s="14"/>
      <c r="G91" s="15"/>
    </row>
    <row r="92" spans="1:7" ht="12" customHeight="1" x14ac:dyDescent="0.25">
      <c r="A92" s="18"/>
      <c r="B92" s="24" t="s">
        <v>119</v>
      </c>
      <c r="C92" s="12">
        <v>103439</v>
      </c>
      <c r="D92" s="48">
        <f t="shared" si="4"/>
        <v>4.7618936167005764E-2</v>
      </c>
      <c r="E92" s="14"/>
      <c r="F92" s="14"/>
      <c r="G92" s="15"/>
    </row>
    <row r="93" spans="1:7" ht="12.75" customHeight="1" thickBot="1" x14ac:dyDescent="0.3">
      <c r="A93" s="18"/>
      <c r="B93" s="25" t="s">
        <v>120</v>
      </c>
      <c r="C93" s="26">
        <f>SUM(C87:C92)</f>
        <v>2172224.0840750001</v>
      </c>
      <c r="D93" s="27">
        <f>SUM(D87:D92)</f>
        <v>0.99999999999999989</v>
      </c>
      <c r="E93" s="14"/>
      <c r="F93" s="14"/>
      <c r="G93" s="15"/>
    </row>
    <row r="94" spans="1:7" ht="12" customHeight="1" x14ac:dyDescent="0.25">
      <c r="A94" s="18"/>
      <c r="B94" s="21"/>
      <c r="C94" s="20"/>
      <c r="D94" s="20"/>
      <c r="E94" s="20"/>
      <c r="F94" s="20"/>
      <c r="G94" s="15"/>
    </row>
    <row r="95" spans="1:7" ht="12.75" customHeight="1" x14ac:dyDescent="0.25">
      <c r="A95" s="18"/>
      <c r="B95" s="22"/>
      <c r="C95" s="20">
        <v>0.85</v>
      </c>
      <c r="D95" s="20"/>
      <c r="E95" s="20">
        <v>1.1499999999999999</v>
      </c>
      <c r="F95" s="20"/>
      <c r="G95" s="15"/>
    </row>
    <row r="96" spans="1:7" ht="12" customHeight="1" thickBot="1" x14ac:dyDescent="0.3">
      <c r="A96" s="10"/>
      <c r="B96" s="40"/>
      <c r="C96" s="41" t="s">
        <v>121</v>
      </c>
      <c r="D96" s="42"/>
      <c r="E96" s="43"/>
      <c r="F96" s="13"/>
      <c r="G96" s="15"/>
    </row>
    <row r="97" spans="1:7" ht="12" customHeight="1" x14ac:dyDescent="0.25">
      <c r="A97" s="18"/>
      <c r="B97" s="138" t="s">
        <v>122</v>
      </c>
      <c r="C97" s="139">
        <f>D97*C95</f>
        <v>36125</v>
      </c>
      <c r="D97" s="139">
        <f>G9</f>
        <v>42500</v>
      </c>
      <c r="E97" s="140">
        <f>D97*E95</f>
        <v>48874.999999999993</v>
      </c>
      <c r="F97" s="39"/>
      <c r="G97" s="16"/>
    </row>
    <row r="98" spans="1:7" ht="12.75" customHeight="1" thickBot="1" x14ac:dyDescent="0.3">
      <c r="A98" s="18"/>
      <c r="B98" s="141" t="s">
        <v>123</v>
      </c>
      <c r="C98" s="142">
        <f>(G72/C97)</f>
        <v>60.13077753020761</v>
      </c>
      <c r="D98" s="142">
        <f>(G72/D97)</f>
        <v>51.111160900676467</v>
      </c>
      <c r="E98" s="143">
        <f>(G72/E97)</f>
        <v>44.444487739718674</v>
      </c>
      <c r="F98" s="39"/>
      <c r="G98" s="16"/>
    </row>
    <row r="99" spans="1:7" ht="15.6" customHeight="1" x14ac:dyDescent="0.25">
      <c r="A99" s="18"/>
      <c r="B99" s="30" t="s">
        <v>124</v>
      </c>
      <c r="C99" s="17"/>
      <c r="D99" s="17"/>
      <c r="E99" s="17"/>
      <c r="F99" s="17"/>
      <c r="G99" s="17"/>
    </row>
  </sheetData>
  <mergeCells count="9">
    <mergeCell ref="B85:C85"/>
    <mergeCell ref="E13:F13"/>
    <mergeCell ref="E11:F11"/>
    <mergeCell ref="E10:F10"/>
    <mergeCell ref="E9:F9"/>
    <mergeCell ref="E14:F14"/>
    <mergeCell ref="E15:F15"/>
    <mergeCell ref="B17:G17"/>
    <mergeCell ref="E12:F12"/>
  </mergeCells>
  <phoneticPr fontId="22" type="noConversion"/>
  <pageMargins left="0.748031" right="0.748031" top="0.98425200000000002" bottom="0.98425200000000002" header="0" footer="0"/>
  <pageSetup scale="5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2021-04-05T01:14:26Z</dcterms:modified>
  <cp:category/>
  <cp:contentStatus/>
</cp:coreProperties>
</file>