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BOVINOS LECHE" sheetId="4" r:id="rId1"/>
    <sheet name="Hoja1" sheetId="1" r:id="rId2"/>
    <sheet name="Hoja2" sheetId="2" r:id="rId3"/>
    <sheet name="Hoja3" sheetId="3" r:id="rId4"/>
  </sheets>
  <calcPr calcId="152511" iterate="1"/>
</workbook>
</file>

<file path=xl/calcChain.xml><?xml version="1.0" encoding="utf-8"?>
<calcChain xmlns="http://schemas.openxmlformats.org/spreadsheetml/2006/main">
  <c r="B88" i="4" l="1"/>
  <c r="B87" i="4"/>
  <c r="B85" i="4"/>
  <c r="B86" i="4"/>
  <c r="B83" i="4"/>
  <c r="B89" i="4" l="1"/>
  <c r="C87" i="4" s="1"/>
  <c r="C86" i="4"/>
  <c r="C85" i="4"/>
  <c r="C88" i="4"/>
  <c r="C83" i="4"/>
  <c r="C89" i="4" l="1"/>
  <c r="D78" i="4" l="1"/>
  <c r="C78" i="4"/>
  <c r="B78" i="4"/>
  <c r="F20" i="4" l="1"/>
  <c r="E70" i="4" l="1"/>
  <c r="F41" i="4"/>
  <c r="F42" i="4" s="1"/>
  <c r="F36" i="4"/>
  <c r="F35" i="4"/>
  <c r="F34" i="4"/>
  <c r="F47" i="4"/>
  <c r="F46" i="4"/>
  <c r="F33" i="4"/>
  <c r="D32" i="4"/>
  <c r="C32" i="4"/>
  <c r="F32" i="4" s="1"/>
  <c r="C31" i="4"/>
  <c r="F31" i="4" s="1"/>
  <c r="F21" i="4"/>
  <c r="F19" i="4"/>
  <c r="F48" i="4" l="1"/>
  <c r="F37" i="4"/>
  <c r="E71" i="4"/>
  <c r="E69" i="4"/>
  <c r="E72" i="4" l="1"/>
  <c r="F53" i="4" l="1"/>
  <c r="F10" i="4"/>
  <c r="F22" i="4" s="1"/>
  <c r="F50" i="4" s="1"/>
  <c r="F51" i="4" s="1"/>
  <c r="F52" i="4" l="1"/>
  <c r="F54" i="4" s="1"/>
</calcChain>
</file>

<file path=xl/sharedStrings.xml><?xml version="1.0" encoding="utf-8"?>
<sst xmlns="http://schemas.openxmlformats.org/spreadsheetml/2006/main" count="144" uniqueCount="105">
  <si>
    <t>RUBRO O CULTIVO</t>
  </si>
  <si>
    <t>BOVINOS  DE  LECHE</t>
  </si>
  <si>
    <t>RAZA</t>
  </si>
  <si>
    <t>FECHA ESTIMADA  PRECIO VENTA</t>
  </si>
  <si>
    <t xml:space="preserve">Anual </t>
  </si>
  <si>
    <t>NIVEL TECNOLÓGICO</t>
  </si>
  <si>
    <t>MEDIO</t>
  </si>
  <si>
    <t>REGIÓN</t>
  </si>
  <si>
    <t>LOS LAGOS</t>
  </si>
  <si>
    <t>INGRESO ESPERADO, CON IVA ($)</t>
  </si>
  <si>
    <t>ÁREA</t>
  </si>
  <si>
    <t>DESTINO PRODUCCIÓN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</si>
  <si>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</si>
  <si>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</si>
  <si>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</si>
  <si>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</si>
  <si>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</si>
  <si>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</si>
  <si>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</si>
  <si>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</si>
  <si>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</si>
  <si>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</si>
  <si>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</si>
  <si>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</si>
  <si>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</si>
  <si>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</si>
  <si>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</si>
  <si>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</si>
  <si>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</si>
  <si>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</si>
  <si>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</si>
  <si>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</si>
  <si>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OTROS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</si>
  <si>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</si>
  <si>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</si>
  <si>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</si>
  <si>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</si>
  <si>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</si>
  <si>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</si>
  <si>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</si>
  <si>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</t>
  </si>
  <si>
    <t>2.  Precio de Insumos corresponde a  precios  colocados en el predio</t>
  </si>
  <si>
    <t>3. Precio esperado por ventas corresponde a precio colocado en el domicilio del comprador</t>
  </si>
  <si>
    <t>4. Los insumos aplicados (tipo y cantidad)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</si>
  <si>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</si>
  <si>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</si>
  <si>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8. Se considera 65% de parición, 20 % de reposición</t>
  </si>
  <si>
    <t>9. Se incluye vacunacion, desparasitacion, señalada y/o areteo, por un período de 90 días</t>
  </si>
  <si>
    <t>10. Detalle de Ingresos</t>
  </si>
  <si>
    <t>CATEGORIA</t>
  </si>
  <si>
    <t>Época</t>
  </si>
  <si>
    <t>Venta de  Leche</t>
  </si>
  <si>
    <t>anual</t>
  </si>
  <si>
    <t>Ingresos  esperados</t>
  </si>
  <si>
    <t>OVERO NEGRO</t>
  </si>
  <si>
    <t>PUERTO MONTT</t>
  </si>
  <si>
    <t>PLANTA LECHERA</t>
  </si>
  <si>
    <t>TODO EL AÑO</t>
  </si>
  <si>
    <t>HELADAS-SEQUIA</t>
  </si>
  <si>
    <t>Mano de obra labores generales</t>
  </si>
  <si>
    <t xml:space="preserve">Mano obra ordeña </t>
  </si>
  <si>
    <t>Concentrados</t>
  </si>
  <si>
    <t>kilos</t>
  </si>
  <si>
    <t>todo el año</t>
  </si>
  <si>
    <t>Medicamentos</t>
  </si>
  <si>
    <t>unidad</t>
  </si>
  <si>
    <t>1 vez al año</t>
  </si>
  <si>
    <t>certificacion medioambiental</t>
  </si>
  <si>
    <t>Insumos sala ordeña</t>
  </si>
  <si>
    <t>Fertilizantes y semillas</t>
  </si>
  <si>
    <t>tons</t>
  </si>
  <si>
    <t>otoño y primavera</t>
  </si>
  <si>
    <t>Combustibles y lubricantes</t>
  </si>
  <si>
    <t>litros</t>
  </si>
  <si>
    <t>Servicio de maquinaria</t>
  </si>
  <si>
    <t>horas</t>
  </si>
  <si>
    <t>abril-mayo</t>
  </si>
  <si>
    <t xml:space="preserve">Ternero/a (venta)   </t>
  </si>
  <si>
    <t xml:space="preserve">Vaca desecho </t>
  </si>
  <si>
    <t>PRECIO ESPERADO ($/litro)</t>
  </si>
  <si>
    <t xml:space="preserve">7. Sobre el  rebaño de 40  vientres  se estima la siguiente venta: </t>
  </si>
  <si>
    <t>COSTOS DIRECTOS DE PRODUCCION POR PLANTEL DE 40 VIENTRES (INCLUYE IVA)</t>
  </si>
  <si>
    <t>Mano de obra cosechas y otros</t>
  </si>
  <si>
    <t>Subtotal Maquinaria</t>
  </si>
  <si>
    <t>Sales minerales</t>
  </si>
  <si>
    <t>Recertificacion predio libre</t>
  </si>
  <si>
    <t>Subtotal   Otros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</si>
  <si>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INDAP</t>
    </r>
  </si>
  <si>
    <r>
      <rPr>
        <b/>
        <u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</si>
  <si>
    <t>cada dos años</t>
  </si>
  <si>
    <t>RENDIMIENTO:  (lts/plantel 35 vientres)</t>
  </si>
  <si>
    <t>PUERTO VARAS, PTO MONTT, LLANQUIHUE; LOS MUERMOS</t>
  </si>
  <si>
    <t>(*): Este valor representa el valor mìnimo de venta del producto</t>
  </si>
  <si>
    <t>ESCENARIOS COSTO UNITARIO  ($/lts)</t>
  </si>
  <si>
    <t>Rendimiento (lts/plantel)</t>
  </si>
  <si>
    <t>Costo unitario ($/lts) (*)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</si>
  <si>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</si>
  <si>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</si>
  <si>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</si>
  <si>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</si>
  <si>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</si>
  <si>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</si>
  <si>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</si>
  <si>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</si>
  <si>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TOTAL/Plantel 30 vientres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</si>
</sst>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_-* #,##0_-;\-* #,##0_-;_-* &quot;-&quot;_-;_-@_-"/>
    <numFmt numFmtId="166" formatCode="_-* #,##0.00_-;\-* #,##0.00_-;_-* &quot;-&quot;??_-;_-@_-"/>
    <numFmt numFmtId="167" formatCode="_-&quot;$&quot;\ * #,##0_-;\-&quot;$&quot;\ * #,##0_-;_-&quot;$&quot;\ * &quot;-&quot;_-;_-@_-"/>
    <numFmt numFmtId="168" formatCode="_-* #,##0_-;\-* #,##0_-;_-* &quot;-&quot;??_-;_-@_-"/>
    <numFmt numFmtId="169" formatCode="&quot; &quot;* #,##0&quot; &quot;;&quot; &quot;* &quot;-&quot;#,##0&quot; &quot;;&quot; &quot;* &quot;- &quot;"/>
  </numFmts>
  <fonts count="23" x14ac:knownFonts="1">
    <font>
      <sz val="11"/>
      <color theme="1"/>
      <name val="Calibri"/>
      <family val="2"/>
      <scheme val="minor"/>
    </font>
    <font>
      <b/>
      <i/>
      <sz val="9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theme="0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0" applyFont="1" applyBorder="1" applyAlignment="1">
      <alignment vertical="center" wrapText="1"/>
    </xf>
    <xf numFmtId="17" fontId="6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8" fontId="10" fillId="0" borderId="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15" fillId="6" borderId="2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center" vertical="center"/>
    </xf>
    <xf numFmtId="168" fontId="16" fillId="6" borderId="3" xfId="9" applyNumberFormat="1" applyFont="1" applyFill="1" applyBorder="1" applyAlignment="1">
      <alignment vertical="center"/>
    </xf>
    <xf numFmtId="168" fontId="16" fillId="6" borderId="4" xfId="9" applyNumberFormat="1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68" fontId="16" fillId="7" borderId="3" xfId="9" applyNumberFormat="1" applyFont="1" applyFill="1" applyBorder="1" applyAlignment="1">
      <alignment vertical="center"/>
    </xf>
    <xf numFmtId="168" fontId="16" fillId="7" borderId="4" xfId="9" applyNumberFormat="1" applyFont="1" applyFill="1" applyBorder="1" applyAlignment="1">
      <alignment vertical="center"/>
    </xf>
    <xf numFmtId="168" fontId="5" fillId="5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/>
    </xf>
    <xf numFmtId="168" fontId="10" fillId="5" borderId="1" xfId="1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68" fontId="5" fillId="5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3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168" fontId="10" fillId="5" borderId="1" xfId="1" applyNumberFormat="1" applyFont="1" applyFill="1" applyBorder="1" applyAlignment="1">
      <alignment horizontal="right" vertical="center"/>
    </xf>
    <xf numFmtId="166" fontId="9" fillId="0" borderId="1" xfId="3" applyFont="1" applyFill="1" applyBorder="1" applyAlignment="1">
      <alignment horizontal="center" vertical="center"/>
    </xf>
    <xf numFmtId="168" fontId="10" fillId="5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8" fontId="10" fillId="5" borderId="1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8" fontId="7" fillId="0" borderId="1" xfId="1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center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9" fillId="3" borderId="1" xfId="1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49" fontId="21" fillId="5" borderId="0" xfId="0" applyNumberFormat="1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169" fontId="19" fillId="3" borderId="11" xfId="0" applyNumberFormat="1" applyFont="1" applyFill="1" applyBorder="1" applyAlignment="1">
      <alignment vertical="center"/>
    </xf>
    <xf numFmtId="49" fontId="19" fillId="3" borderId="13" xfId="0" applyNumberFormat="1" applyFont="1" applyFill="1" applyBorder="1" applyAlignment="1">
      <alignment vertical="center"/>
    </xf>
    <xf numFmtId="169" fontId="19" fillId="3" borderId="14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19" fillId="3" borderId="11" xfId="0" applyNumberFormat="1" applyFont="1" applyFill="1" applyBorder="1" applyAlignment="1">
      <alignment vertical="center"/>
    </xf>
    <xf numFmtId="3" fontId="19" fillId="3" borderId="12" xfId="0" applyNumberFormat="1" applyFont="1" applyFill="1" applyBorder="1" applyAlignment="1">
      <alignment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19" fillId="8" borderId="21" xfId="0" applyNumberFormat="1" applyFont="1" applyFill="1" applyBorder="1" applyAlignment="1">
      <alignment vertical="center"/>
    </xf>
    <xf numFmtId="3" fontId="19" fillId="8" borderId="22" xfId="0" applyNumberFormat="1" applyFont="1" applyFill="1" applyBorder="1" applyAlignment="1">
      <alignment vertical="center"/>
    </xf>
    <xf numFmtId="9" fontId="22" fillId="8" borderId="23" xfId="0" applyNumberFormat="1" applyFont="1" applyFill="1" applyBorder="1" applyAlignment="1">
      <alignment vertical="center"/>
    </xf>
    <xf numFmtId="0" fontId="19" fillId="8" borderId="22" xfId="0" applyNumberFormat="1" applyFont="1" applyFill="1" applyBorder="1" applyAlignment="1">
      <alignment vertical="center"/>
    </xf>
    <xf numFmtId="169" fontId="19" fillId="8" borderId="22" xfId="0" applyNumberFormat="1" applyFont="1" applyFill="1" applyBorder="1" applyAlignment="1">
      <alignment vertical="center"/>
    </xf>
    <xf numFmtId="0" fontId="22" fillId="5" borderId="17" xfId="0" applyFont="1" applyFill="1" applyBorder="1" applyAlignment="1">
      <alignment vertical="center"/>
    </xf>
    <xf numFmtId="49" fontId="19" fillId="5" borderId="18" xfId="0" applyNumberFormat="1" applyFont="1" applyFill="1" applyBorder="1" applyAlignment="1">
      <alignment vertical="center"/>
    </xf>
    <xf numFmtId="49" fontId="19" fillId="5" borderId="19" xfId="0" applyNumberFormat="1" applyFont="1" applyFill="1" applyBorder="1" applyAlignment="1">
      <alignment vertical="center"/>
    </xf>
    <xf numFmtId="49" fontId="22" fillId="5" borderId="20" xfId="0" applyNumberFormat="1" applyFont="1" applyFill="1" applyBorder="1" applyAlignment="1">
      <alignment vertical="center"/>
    </xf>
    <xf numFmtId="49" fontId="19" fillId="5" borderId="13" xfId="0" applyNumberFormat="1" applyFont="1" applyFill="1" applyBorder="1" applyAlignment="1">
      <alignment vertical="center"/>
    </xf>
    <xf numFmtId="169" fontId="19" fillId="5" borderId="14" xfId="0" applyNumberFormat="1" applyFont="1" applyFill="1" applyBorder="1" applyAlignment="1">
      <alignment vertical="center"/>
    </xf>
    <xf numFmtId="9" fontId="19" fillId="5" borderId="24" xfId="0" applyNumberFormat="1" applyFont="1" applyFill="1" applyBorder="1" applyAlignment="1">
      <alignment vertical="center"/>
    </xf>
    <xf numFmtId="49" fontId="21" fillId="5" borderId="15" xfId="0" applyNumberFormat="1" applyFont="1" applyFill="1" applyBorder="1" applyAlignment="1">
      <alignment vertical="center"/>
    </xf>
    <xf numFmtId="0" fontId="21" fillId="5" borderId="16" xfId="0" applyFont="1" applyFill="1" applyBorder="1" applyAlignment="1">
      <alignment vertical="center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12700</xdr:colOff>
      <xdr:row>6</xdr:row>
      <xdr:rowOff>33844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9600" cy="94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89"/>
  <sheetViews>
    <sheetView showGridLines="0" tabSelected="1" topLeftCell="A73" workbookViewId="0">
      <selection activeCell="L78" sqref="L77:L78"/>
    </sheetView>
  </sheetViews>
  <sheetFormatPr baseColWidth="10" defaultColWidth="11.42578125" defaultRowHeight="12" x14ac:dyDescent="0.25"/>
  <cols>
    <col min="1" max="1" width="27.85546875" style="3" customWidth="1"/>
    <col min="2" max="2" width="16.42578125" style="3" customWidth="1"/>
    <col min="3" max="3" width="10.7109375" style="3" customWidth="1"/>
    <col min="4" max="4" width="15.85546875" style="3" bestFit="1" customWidth="1"/>
    <col min="5" max="5" width="13.140625" style="3" customWidth="1"/>
    <col min="6" max="6" width="15.42578125" style="3" customWidth="1"/>
    <col min="7" max="16384" width="11.42578125" style="3"/>
  </cols>
  <sheetData>
    <row r="7" spans="1:7" x14ac:dyDescent="0.25">
      <c r="A7" s="25" t="s">
        <v>0</v>
      </c>
      <c r="B7" s="21" t="s">
        <v>1</v>
      </c>
      <c r="D7" s="95" t="s">
        <v>90</v>
      </c>
      <c r="E7" s="95"/>
      <c r="F7" s="87">
        <v>124000</v>
      </c>
    </row>
    <row r="8" spans="1:7" x14ac:dyDescent="0.25">
      <c r="A8" s="22" t="s">
        <v>2</v>
      </c>
      <c r="B8" s="23" t="s">
        <v>54</v>
      </c>
      <c r="D8" s="96" t="s">
        <v>3</v>
      </c>
      <c r="E8" s="96"/>
      <c r="F8" s="28" t="s">
        <v>4</v>
      </c>
      <c r="G8" s="14"/>
    </row>
    <row r="9" spans="1:7" x14ac:dyDescent="0.25">
      <c r="A9" s="22" t="s">
        <v>5</v>
      </c>
      <c r="B9" s="21" t="s">
        <v>6</v>
      </c>
      <c r="D9" s="96" t="s">
        <v>79</v>
      </c>
      <c r="E9" s="96"/>
      <c r="F9" s="27">
        <v>275</v>
      </c>
    </row>
    <row r="10" spans="1:7" x14ac:dyDescent="0.25">
      <c r="A10" s="22" t="s">
        <v>7</v>
      </c>
      <c r="B10" s="21" t="s">
        <v>8</v>
      </c>
      <c r="D10" s="96" t="s">
        <v>9</v>
      </c>
      <c r="E10" s="96"/>
      <c r="F10" s="29">
        <f>E72</f>
        <v>41350000</v>
      </c>
    </row>
    <row r="11" spans="1:7" x14ac:dyDescent="0.25">
      <c r="A11" s="22" t="s">
        <v>10</v>
      </c>
      <c r="B11" s="21" t="s">
        <v>55</v>
      </c>
      <c r="D11" s="96" t="s">
        <v>11</v>
      </c>
      <c r="E11" s="96"/>
      <c r="F11" s="30" t="s">
        <v>56</v>
      </c>
      <c r="G11" s="14"/>
    </row>
    <row r="12" spans="1:7" ht="24" customHeight="1" x14ac:dyDescent="0.25">
      <c r="A12" s="22" t="s">
        <v>12</v>
      </c>
      <c r="B12" s="24" t="s">
        <v>91</v>
      </c>
      <c r="D12" s="96" t="s">
        <v>13</v>
      </c>
      <c r="E12" s="96"/>
      <c r="F12" s="31" t="s">
        <v>57</v>
      </c>
      <c r="G12" s="14"/>
    </row>
    <row r="13" spans="1:7" ht="21.75" customHeight="1" x14ac:dyDescent="0.25">
      <c r="A13" s="22" t="s">
        <v>14</v>
      </c>
      <c r="B13" s="71">
        <v>44197</v>
      </c>
      <c r="D13" s="93" t="s">
        <v>15</v>
      </c>
      <c r="E13" s="93"/>
      <c r="F13" s="32" t="s">
        <v>58</v>
      </c>
      <c r="G13" s="14"/>
    </row>
    <row r="14" spans="1:7" x14ac:dyDescent="0.25">
      <c r="A14" s="1"/>
      <c r="B14" s="2"/>
      <c r="G14" s="14"/>
    </row>
    <row r="15" spans="1:7" x14ac:dyDescent="0.25">
      <c r="A15" s="94" t="s">
        <v>81</v>
      </c>
      <c r="B15" s="94"/>
      <c r="C15" s="94"/>
      <c r="D15" s="94"/>
      <c r="E15" s="94"/>
      <c r="F15" s="94"/>
    </row>
    <row r="16" spans="1:7" x14ac:dyDescent="0.25">
      <c r="B16" s="4"/>
      <c r="C16" s="4"/>
      <c r="D16" s="5"/>
      <c r="E16" s="6"/>
    </row>
    <row r="17" spans="1:11" x14ac:dyDescent="0.25">
      <c r="A17" s="26" t="s">
        <v>16</v>
      </c>
    </row>
    <row r="18" spans="1:11" ht="24" x14ac:dyDescent="0.25">
      <c r="A18" s="42" t="s">
        <v>17</v>
      </c>
      <c r="B18" s="42" t="s">
        <v>18</v>
      </c>
      <c r="C18" s="42" t="s">
        <v>19</v>
      </c>
      <c r="D18" s="42" t="s">
        <v>20</v>
      </c>
      <c r="E18" s="52" t="s">
        <v>21</v>
      </c>
      <c r="F18" s="52" t="s">
        <v>22</v>
      </c>
    </row>
    <row r="19" spans="1:11" ht="14.25" customHeight="1" x14ac:dyDescent="0.25">
      <c r="A19" s="57" t="s">
        <v>59</v>
      </c>
      <c r="B19" s="48" t="s">
        <v>23</v>
      </c>
      <c r="C19" s="48">
        <v>345</v>
      </c>
      <c r="D19" s="57" t="s">
        <v>57</v>
      </c>
      <c r="E19" s="72">
        <v>15000</v>
      </c>
      <c r="F19" s="64">
        <f>C19*E19</f>
        <v>5175000</v>
      </c>
    </row>
    <row r="20" spans="1:11" ht="14.25" customHeight="1" x14ac:dyDescent="0.25">
      <c r="A20" s="57" t="s">
        <v>60</v>
      </c>
      <c r="B20" s="48" t="s">
        <v>23</v>
      </c>
      <c r="C20" s="48">
        <v>115.37</v>
      </c>
      <c r="D20" s="57" t="s">
        <v>57</v>
      </c>
      <c r="E20" s="72">
        <v>15000</v>
      </c>
      <c r="F20" s="64">
        <f>+E20*C20</f>
        <v>1730550</v>
      </c>
    </row>
    <row r="21" spans="1:11" ht="14.25" customHeight="1" x14ac:dyDescent="0.25">
      <c r="A21" s="57" t="s">
        <v>82</v>
      </c>
      <c r="B21" s="65" t="s">
        <v>23</v>
      </c>
      <c r="C21" s="48">
        <v>30</v>
      </c>
      <c r="D21" s="57" t="s">
        <v>57</v>
      </c>
      <c r="E21" s="72">
        <v>20000</v>
      </c>
      <c r="F21" s="64">
        <f>C21*E21</f>
        <v>600000</v>
      </c>
    </row>
    <row r="22" spans="1:11" ht="14.25" customHeight="1" x14ac:dyDescent="0.25">
      <c r="A22" s="90" t="s">
        <v>24</v>
      </c>
      <c r="B22" s="91"/>
      <c r="C22" s="91"/>
      <c r="D22" s="91"/>
      <c r="E22" s="92"/>
      <c r="F22" s="66">
        <f>SUM(F19:F21)</f>
        <v>7505550</v>
      </c>
      <c r="H22" s="6"/>
      <c r="I22" s="6"/>
    </row>
    <row r="23" spans="1:11" x14ac:dyDescent="0.25">
      <c r="B23" s="7"/>
      <c r="C23" s="7"/>
      <c r="D23" s="7"/>
      <c r="E23" s="8"/>
      <c r="F23" s="8"/>
    </row>
    <row r="24" spans="1:11" x14ac:dyDescent="0.25">
      <c r="A24" s="26" t="s">
        <v>25</v>
      </c>
      <c r="B24" s="7"/>
      <c r="C24" s="7"/>
      <c r="D24" s="7"/>
      <c r="E24" s="8"/>
      <c r="F24" s="8"/>
    </row>
    <row r="25" spans="1:11" ht="24" x14ac:dyDescent="0.25">
      <c r="A25" s="51" t="s">
        <v>17</v>
      </c>
      <c r="B25" s="42" t="s">
        <v>18</v>
      </c>
      <c r="C25" s="42" t="s">
        <v>19</v>
      </c>
      <c r="D25" s="51" t="s">
        <v>20</v>
      </c>
      <c r="E25" s="52" t="s">
        <v>21</v>
      </c>
      <c r="F25" s="41" t="s">
        <v>22</v>
      </c>
      <c r="K25" s="15"/>
    </row>
    <row r="26" spans="1:11" ht="14.25" customHeight="1" x14ac:dyDescent="0.25">
      <c r="A26" s="67"/>
      <c r="B26" s="54"/>
      <c r="C26" s="54"/>
      <c r="D26" s="54"/>
      <c r="E26" s="68"/>
      <c r="F26" s="68"/>
      <c r="J26" s="15"/>
    </row>
    <row r="27" spans="1:11" ht="14.25" customHeight="1" x14ac:dyDescent="0.25">
      <c r="A27" s="90" t="s">
        <v>26</v>
      </c>
      <c r="B27" s="91"/>
      <c r="C27" s="91"/>
      <c r="D27" s="92"/>
      <c r="E27" s="61"/>
      <c r="F27" s="61"/>
      <c r="K27" s="15"/>
    </row>
    <row r="28" spans="1:11" x14ac:dyDescent="0.25">
      <c r="B28" s="7"/>
      <c r="C28" s="7"/>
      <c r="D28" s="7"/>
      <c r="E28" s="8"/>
      <c r="F28" s="8"/>
      <c r="J28" s="15"/>
    </row>
    <row r="29" spans="1:11" x14ac:dyDescent="0.25">
      <c r="A29" s="26" t="s">
        <v>28</v>
      </c>
      <c r="B29" s="7"/>
      <c r="C29" s="7"/>
      <c r="D29" s="7"/>
      <c r="E29" s="8"/>
      <c r="F29" s="8"/>
    </row>
    <row r="30" spans="1:11" ht="24" x14ac:dyDescent="0.25">
      <c r="A30" s="42" t="s">
        <v>29</v>
      </c>
      <c r="B30" s="42" t="s">
        <v>30</v>
      </c>
      <c r="C30" s="42" t="s">
        <v>31</v>
      </c>
      <c r="D30" s="42" t="s">
        <v>20</v>
      </c>
      <c r="E30" s="52" t="s">
        <v>21</v>
      </c>
      <c r="F30" s="52" t="s">
        <v>22</v>
      </c>
    </row>
    <row r="31" spans="1:11" ht="15" customHeight="1" x14ac:dyDescent="0.25">
      <c r="A31" s="69" t="s">
        <v>61</v>
      </c>
      <c r="B31" s="70" t="s">
        <v>62</v>
      </c>
      <c r="C31" s="70">
        <f>600*40</f>
        <v>24000</v>
      </c>
      <c r="D31" s="70" t="s">
        <v>63</v>
      </c>
      <c r="E31" s="73">
        <v>275</v>
      </c>
      <c r="F31" s="56">
        <f>E31*C31</f>
        <v>6600000</v>
      </c>
    </row>
    <row r="32" spans="1:11" ht="15" customHeight="1" x14ac:dyDescent="0.25">
      <c r="A32" s="57" t="s">
        <v>84</v>
      </c>
      <c r="B32" s="48" t="s">
        <v>62</v>
      </c>
      <c r="C32" s="48">
        <f>150*40*300/1000</f>
        <v>1800</v>
      </c>
      <c r="D32" s="48" t="str">
        <f>+D31</f>
        <v>todo el año</v>
      </c>
      <c r="E32" s="74">
        <v>798</v>
      </c>
      <c r="F32" s="60">
        <f t="shared" ref="F32:F36" si="0">E32*C32</f>
        <v>1436400</v>
      </c>
    </row>
    <row r="33" spans="1:12" ht="15" customHeight="1" x14ac:dyDescent="0.25">
      <c r="A33" s="57" t="s">
        <v>64</v>
      </c>
      <c r="B33" s="48" t="s">
        <v>65</v>
      </c>
      <c r="C33" s="48">
        <v>40</v>
      </c>
      <c r="D33" s="48" t="s">
        <v>63</v>
      </c>
      <c r="E33" s="74">
        <v>20256</v>
      </c>
      <c r="F33" s="60">
        <f t="shared" si="0"/>
        <v>810240</v>
      </c>
    </row>
    <row r="34" spans="1:12" ht="26.25" customHeight="1" x14ac:dyDescent="0.25">
      <c r="A34" s="46" t="s">
        <v>68</v>
      </c>
      <c r="B34" s="58" t="s">
        <v>65</v>
      </c>
      <c r="C34" s="58">
        <v>12</v>
      </c>
      <c r="D34" s="48" t="s">
        <v>63</v>
      </c>
      <c r="E34" s="74">
        <v>90300</v>
      </c>
      <c r="F34" s="60">
        <f t="shared" si="0"/>
        <v>1083600</v>
      </c>
      <c r="H34" s="14"/>
      <c r="I34" s="14"/>
      <c r="J34" s="14"/>
      <c r="K34" s="14"/>
      <c r="L34" s="14"/>
    </row>
    <row r="35" spans="1:12" ht="26.25" customHeight="1" x14ac:dyDescent="0.25">
      <c r="A35" s="46" t="s">
        <v>69</v>
      </c>
      <c r="B35" s="58" t="s">
        <v>70</v>
      </c>
      <c r="C35" s="58">
        <v>20</v>
      </c>
      <c r="D35" s="48" t="s">
        <v>71</v>
      </c>
      <c r="E35" s="74">
        <v>387200</v>
      </c>
      <c r="F35" s="60">
        <f t="shared" si="0"/>
        <v>7744000</v>
      </c>
      <c r="H35" s="14"/>
      <c r="I35" s="14"/>
      <c r="J35" s="14"/>
      <c r="K35" s="14"/>
      <c r="L35" s="14"/>
    </row>
    <row r="36" spans="1:12" ht="26.25" customHeight="1" x14ac:dyDescent="0.25">
      <c r="A36" s="46" t="s">
        <v>72</v>
      </c>
      <c r="B36" s="62" t="s">
        <v>73</v>
      </c>
      <c r="C36" s="58">
        <v>500</v>
      </c>
      <c r="D36" s="48" t="s">
        <v>63</v>
      </c>
      <c r="E36" s="74">
        <v>690</v>
      </c>
      <c r="F36" s="60">
        <f t="shared" si="0"/>
        <v>345000</v>
      </c>
      <c r="H36" s="14"/>
      <c r="I36" s="14"/>
      <c r="J36" s="14"/>
      <c r="K36" s="14"/>
      <c r="L36" s="14"/>
    </row>
    <row r="37" spans="1:12" ht="15" customHeight="1" x14ac:dyDescent="0.25">
      <c r="A37" s="90" t="s">
        <v>33</v>
      </c>
      <c r="B37" s="91"/>
      <c r="C37" s="91"/>
      <c r="D37" s="91"/>
      <c r="E37" s="92"/>
      <c r="F37" s="63">
        <f>SUM(F31:F36)</f>
        <v>18019240</v>
      </c>
      <c r="H37" s="14"/>
      <c r="I37" s="14"/>
      <c r="J37" s="14"/>
      <c r="K37" s="14"/>
      <c r="L37" s="14"/>
    </row>
    <row r="38" spans="1:12" ht="15" customHeight="1" x14ac:dyDescent="0.25">
      <c r="A38" s="6"/>
      <c r="B38" s="7"/>
      <c r="C38" s="7"/>
      <c r="D38" s="7"/>
      <c r="E38" s="8"/>
      <c r="F38" s="9"/>
      <c r="H38" s="14"/>
      <c r="I38" s="14"/>
      <c r="J38" s="14"/>
      <c r="K38" s="14"/>
      <c r="L38" s="14"/>
    </row>
    <row r="39" spans="1:12" ht="15" customHeight="1" x14ac:dyDescent="0.25">
      <c r="A39" s="26" t="s">
        <v>27</v>
      </c>
      <c r="B39" s="7"/>
      <c r="C39" s="7"/>
      <c r="D39" s="7"/>
      <c r="E39" s="8"/>
      <c r="F39" s="8"/>
      <c r="H39" s="14"/>
      <c r="I39" s="14"/>
      <c r="J39" s="14"/>
      <c r="K39" s="14"/>
      <c r="L39" s="14"/>
    </row>
    <row r="40" spans="1:12" ht="24" x14ac:dyDescent="0.25">
      <c r="A40" s="51" t="s">
        <v>34</v>
      </c>
      <c r="B40" s="42" t="s">
        <v>30</v>
      </c>
      <c r="C40" s="42" t="s">
        <v>31</v>
      </c>
      <c r="D40" s="51" t="s">
        <v>20</v>
      </c>
      <c r="E40" s="52" t="s">
        <v>21</v>
      </c>
      <c r="F40" s="41" t="s">
        <v>22</v>
      </c>
      <c r="H40" s="14"/>
      <c r="I40" s="14"/>
      <c r="J40" s="14"/>
      <c r="K40" s="14"/>
      <c r="L40" s="14"/>
    </row>
    <row r="41" spans="1:12" ht="15" customHeight="1" x14ac:dyDescent="0.25">
      <c r="A41" s="46" t="s">
        <v>74</v>
      </c>
      <c r="B41" s="62" t="s">
        <v>75</v>
      </c>
      <c r="C41" s="58">
        <v>104</v>
      </c>
      <c r="D41" s="48" t="s">
        <v>71</v>
      </c>
      <c r="E41" s="74">
        <v>25000</v>
      </c>
      <c r="F41" s="60">
        <f>E41*C41</f>
        <v>2600000</v>
      </c>
      <c r="H41" s="16"/>
      <c r="I41" s="16"/>
      <c r="J41" s="16"/>
      <c r="K41" s="16"/>
      <c r="L41" s="16"/>
    </row>
    <row r="42" spans="1:12" ht="15" customHeight="1" x14ac:dyDescent="0.25">
      <c r="A42" s="90" t="s">
        <v>83</v>
      </c>
      <c r="B42" s="91"/>
      <c r="C42" s="91"/>
      <c r="D42" s="91"/>
      <c r="E42" s="92"/>
      <c r="F42" s="61">
        <f>SUM(F41)</f>
        <v>2600000</v>
      </c>
      <c r="H42" s="14"/>
      <c r="I42" s="14"/>
      <c r="J42" s="14"/>
      <c r="K42" s="14"/>
      <c r="L42" s="14"/>
    </row>
    <row r="43" spans="1:12" ht="15" customHeight="1" x14ac:dyDescent="0.25">
      <c r="A43" s="10"/>
      <c r="B43" s="11"/>
      <c r="C43" s="11"/>
      <c r="D43" s="11"/>
      <c r="E43" s="12"/>
      <c r="F43" s="12"/>
      <c r="H43" s="14"/>
      <c r="I43" s="14"/>
      <c r="J43" s="14"/>
      <c r="K43" s="14"/>
      <c r="L43" s="14"/>
    </row>
    <row r="44" spans="1:12" ht="15" customHeight="1" x14ac:dyDescent="0.25">
      <c r="A44" s="26" t="s">
        <v>32</v>
      </c>
      <c r="B44" s="7"/>
      <c r="C44" s="7"/>
      <c r="D44" s="7"/>
      <c r="E44" s="8"/>
      <c r="F44" s="8"/>
      <c r="H44" s="14"/>
      <c r="I44" s="14"/>
      <c r="J44" s="14"/>
      <c r="K44" s="14"/>
      <c r="L44" s="14"/>
    </row>
    <row r="45" spans="1:12" ht="24" x14ac:dyDescent="0.25">
      <c r="A45" s="51" t="s">
        <v>34</v>
      </c>
      <c r="B45" s="42" t="s">
        <v>30</v>
      </c>
      <c r="C45" s="42" t="s">
        <v>31</v>
      </c>
      <c r="D45" s="51" t="s">
        <v>20</v>
      </c>
      <c r="E45" s="52" t="s">
        <v>21</v>
      </c>
      <c r="F45" s="41" t="s">
        <v>22</v>
      </c>
      <c r="H45" s="14"/>
      <c r="I45" s="14"/>
      <c r="J45" s="14"/>
      <c r="K45" s="14"/>
      <c r="L45" s="14"/>
    </row>
    <row r="46" spans="1:12" ht="15" customHeight="1" x14ac:dyDescent="0.25">
      <c r="A46" s="53" t="s">
        <v>85</v>
      </c>
      <c r="B46" s="54" t="s">
        <v>65</v>
      </c>
      <c r="C46" s="54">
        <v>80</v>
      </c>
      <c r="D46" s="55" t="s">
        <v>66</v>
      </c>
      <c r="E46" s="56">
        <v>4000</v>
      </c>
      <c r="F46" s="56">
        <f>E46*C46</f>
        <v>320000</v>
      </c>
      <c r="H46" s="14"/>
      <c r="I46" s="14"/>
      <c r="J46" s="14"/>
      <c r="K46" s="14"/>
      <c r="L46" s="14"/>
    </row>
    <row r="47" spans="1:12" ht="15" customHeight="1" x14ac:dyDescent="0.25">
      <c r="A47" s="57" t="s">
        <v>67</v>
      </c>
      <c r="B47" s="58" t="s">
        <v>65</v>
      </c>
      <c r="C47" s="58">
        <v>1</v>
      </c>
      <c r="D47" s="48" t="s">
        <v>89</v>
      </c>
      <c r="E47" s="59">
        <v>80000</v>
      </c>
      <c r="F47" s="60">
        <f>E47*C47</f>
        <v>80000</v>
      </c>
      <c r="H47" s="14"/>
      <c r="I47" s="14"/>
      <c r="J47" s="14"/>
      <c r="K47" s="14"/>
      <c r="L47" s="14"/>
    </row>
    <row r="48" spans="1:12" ht="15" customHeight="1" x14ac:dyDescent="0.25">
      <c r="A48" s="90" t="s">
        <v>86</v>
      </c>
      <c r="B48" s="91"/>
      <c r="C48" s="91"/>
      <c r="D48" s="91"/>
      <c r="E48" s="92"/>
      <c r="F48" s="61">
        <f>SUM(F46:F47)</f>
        <v>400000</v>
      </c>
      <c r="H48" s="14"/>
      <c r="I48" s="14"/>
      <c r="J48" s="14"/>
      <c r="K48" s="14"/>
      <c r="L48" s="14"/>
    </row>
    <row r="49" spans="1:10" ht="15" customHeight="1" x14ac:dyDescent="0.25">
      <c r="A49" s="6"/>
      <c r="B49" s="7"/>
      <c r="C49" s="7"/>
      <c r="D49" s="7"/>
      <c r="E49" s="8"/>
      <c r="F49" s="9"/>
    </row>
    <row r="50" spans="1:10" ht="15" customHeight="1" x14ac:dyDescent="0.25">
      <c r="A50" s="33" t="s">
        <v>35</v>
      </c>
      <c r="B50" s="34"/>
      <c r="C50" s="34"/>
      <c r="D50" s="34"/>
      <c r="E50" s="35"/>
      <c r="F50" s="36">
        <f>(F22+F37+F42+F48)</f>
        <v>28524790</v>
      </c>
    </row>
    <row r="51" spans="1:10" ht="15" customHeight="1" x14ac:dyDescent="0.25">
      <c r="A51" s="37" t="s">
        <v>36</v>
      </c>
      <c r="B51" s="38"/>
      <c r="C51" s="38"/>
      <c r="D51" s="38"/>
      <c r="E51" s="39"/>
      <c r="F51" s="40">
        <f>F50*0.05</f>
        <v>1426239.5</v>
      </c>
    </row>
    <row r="52" spans="1:10" ht="15" customHeight="1" x14ac:dyDescent="0.25">
      <c r="A52" s="33" t="s">
        <v>37</v>
      </c>
      <c r="B52" s="34"/>
      <c r="C52" s="34"/>
      <c r="D52" s="34"/>
      <c r="E52" s="35"/>
      <c r="F52" s="36">
        <f>SUM(F50:F51)</f>
        <v>29951029.5</v>
      </c>
      <c r="H52" s="17"/>
      <c r="I52" s="6"/>
      <c r="J52" s="6"/>
    </row>
    <row r="53" spans="1:10" ht="15" customHeight="1" x14ac:dyDescent="0.25">
      <c r="A53" s="37" t="s">
        <v>38</v>
      </c>
      <c r="B53" s="38"/>
      <c r="C53" s="38"/>
      <c r="D53" s="38"/>
      <c r="E53" s="39"/>
      <c r="F53" s="40">
        <f>E72</f>
        <v>41350000</v>
      </c>
      <c r="H53" s="6"/>
      <c r="I53" s="6"/>
      <c r="J53" s="6"/>
    </row>
    <row r="54" spans="1:10" ht="15" customHeight="1" x14ac:dyDescent="0.25">
      <c r="A54" s="33" t="s">
        <v>39</v>
      </c>
      <c r="B54" s="34"/>
      <c r="C54" s="34"/>
      <c r="D54" s="34"/>
      <c r="E54" s="35"/>
      <c r="F54" s="36">
        <f>F53-F52</f>
        <v>11398970.5</v>
      </c>
    </row>
    <row r="55" spans="1:10" ht="15" customHeight="1" x14ac:dyDescent="0.25">
      <c r="A55" s="18" t="s">
        <v>87</v>
      </c>
    </row>
    <row r="56" spans="1:10" ht="6.75" customHeight="1" x14ac:dyDescent="0.25">
      <c r="A56" s="18"/>
    </row>
    <row r="57" spans="1:10" ht="15" customHeight="1" x14ac:dyDescent="0.25">
      <c r="A57" s="19" t="s">
        <v>88</v>
      </c>
    </row>
    <row r="58" spans="1:10" ht="15" customHeight="1" x14ac:dyDescent="0.25">
      <c r="A58" s="20" t="s">
        <v>40</v>
      </c>
    </row>
    <row r="59" spans="1:10" ht="15" customHeight="1" x14ac:dyDescent="0.25">
      <c r="A59" s="20" t="s">
        <v>41</v>
      </c>
    </row>
    <row r="60" spans="1:10" ht="15" customHeight="1" x14ac:dyDescent="0.25">
      <c r="A60" s="20" t="s">
        <v>42</v>
      </c>
    </row>
    <row r="61" spans="1:10" ht="15" customHeight="1" x14ac:dyDescent="0.25">
      <c r="A61" s="20" t="s">
        <v>43</v>
      </c>
    </row>
    <row r="62" spans="1:10" ht="15" customHeight="1" x14ac:dyDescent="0.25">
      <c r="A62" s="20" t="s">
        <v>44</v>
      </c>
    </row>
    <row r="63" spans="1:10" x14ac:dyDescent="0.25">
      <c r="A63" s="20" t="s">
        <v>45</v>
      </c>
    </row>
    <row r="64" spans="1:10" x14ac:dyDescent="0.25">
      <c r="A64" s="13" t="s">
        <v>80</v>
      </c>
      <c r="B64" s="13"/>
      <c r="C64" s="13"/>
      <c r="D64" s="13"/>
      <c r="E64" s="13"/>
    </row>
    <row r="65" spans="1:5" x14ac:dyDescent="0.25">
      <c r="A65" s="3" t="s">
        <v>46</v>
      </c>
      <c r="B65" s="13"/>
      <c r="C65" s="13"/>
      <c r="D65" s="13"/>
      <c r="E65" s="13"/>
    </row>
    <row r="66" spans="1:5" x14ac:dyDescent="0.25">
      <c r="A66" s="13" t="s">
        <v>47</v>
      </c>
      <c r="B66" s="13"/>
      <c r="C66" s="13"/>
      <c r="D66" s="13"/>
      <c r="E66" s="13"/>
    </row>
    <row r="67" spans="1:5" x14ac:dyDescent="0.25">
      <c r="A67" s="13" t="s">
        <v>48</v>
      </c>
      <c r="B67" s="13"/>
      <c r="C67" s="13"/>
      <c r="D67" s="13"/>
      <c r="E67" s="13"/>
    </row>
    <row r="68" spans="1:5" x14ac:dyDescent="0.25">
      <c r="A68" s="41" t="s">
        <v>49</v>
      </c>
      <c r="B68" s="42" t="s">
        <v>31</v>
      </c>
      <c r="C68" s="41" t="s">
        <v>50</v>
      </c>
      <c r="D68" s="41" t="s">
        <v>21</v>
      </c>
      <c r="E68" s="41" t="s">
        <v>22</v>
      </c>
    </row>
    <row r="69" spans="1:5" x14ac:dyDescent="0.25">
      <c r="A69" s="43" t="s">
        <v>51</v>
      </c>
      <c r="B69" s="44">
        <v>124000</v>
      </c>
      <c r="C69" s="44" t="s">
        <v>52</v>
      </c>
      <c r="D69" s="75">
        <v>275</v>
      </c>
      <c r="E69" s="45">
        <f>D69*B69</f>
        <v>34100000</v>
      </c>
    </row>
    <row r="70" spans="1:5" x14ac:dyDescent="0.25">
      <c r="A70" s="46" t="s">
        <v>77</v>
      </c>
      <c r="B70" s="47">
        <v>15</v>
      </c>
      <c r="C70" s="48" t="s">
        <v>76</v>
      </c>
      <c r="D70" s="76">
        <v>270000</v>
      </c>
      <c r="E70" s="45">
        <f>B70*D70</f>
        <v>4050000</v>
      </c>
    </row>
    <row r="71" spans="1:5" x14ac:dyDescent="0.25">
      <c r="A71" s="46" t="s">
        <v>78</v>
      </c>
      <c r="B71" s="49">
        <v>8</v>
      </c>
      <c r="C71" s="48" t="s">
        <v>76</v>
      </c>
      <c r="D71" s="76">
        <v>400000</v>
      </c>
      <c r="E71" s="45">
        <f>D71*B71</f>
        <v>3200000</v>
      </c>
    </row>
    <row r="72" spans="1:5" x14ac:dyDescent="0.25">
      <c r="A72" s="50" t="s">
        <v>53</v>
      </c>
      <c r="B72" s="50"/>
      <c r="C72" s="50"/>
      <c r="D72" s="50"/>
      <c r="E72" s="50">
        <f>SUM(E69:E71)</f>
        <v>41350000</v>
      </c>
    </row>
    <row r="76" spans="1:5" ht="12.75" thickBot="1" x14ac:dyDescent="0.3">
      <c r="A76" s="79"/>
      <c r="B76" s="82" t="s">
        <v>93</v>
      </c>
      <c r="C76" s="80"/>
      <c r="D76" s="81"/>
    </row>
    <row r="77" spans="1:5" x14ac:dyDescent="0.25">
      <c r="A77" s="83" t="s">
        <v>94</v>
      </c>
      <c r="B77" s="84">
        <v>124000</v>
      </c>
      <c r="C77" s="88">
        <v>128000</v>
      </c>
      <c r="D77" s="89">
        <v>130000</v>
      </c>
    </row>
    <row r="78" spans="1:5" ht="12.75" thickBot="1" x14ac:dyDescent="0.3">
      <c r="A78" s="85" t="s">
        <v>95</v>
      </c>
      <c r="B78" s="86">
        <f>F52/B77</f>
        <v>241.54056048387096</v>
      </c>
      <c r="C78" s="86">
        <f>F52/C77</f>
        <v>233.99241796875</v>
      </c>
      <c r="D78" s="86">
        <f>F52/D77</f>
        <v>230.39253461538462</v>
      </c>
    </row>
    <row r="79" spans="1:5" x14ac:dyDescent="0.25">
      <c r="A79" s="77" t="s">
        <v>92</v>
      </c>
      <c r="B79" s="78"/>
      <c r="C79" s="78"/>
      <c r="D79" s="78"/>
    </row>
    <row r="81" spans="1:3" ht="12.75" thickBot="1" x14ac:dyDescent="0.3">
      <c r="A81" s="109" t="s">
        <v>96</v>
      </c>
      <c r="B81" s="110"/>
      <c r="C81" s="102"/>
    </row>
    <row r="82" spans="1:3" x14ac:dyDescent="0.25">
      <c r="A82" s="103" t="s">
        <v>34</v>
      </c>
      <c r="B82" s="104" t="s">
        <v>97</v>
      </c>
      <c r="C82" s="105" t="s">
        <v>98</v>
      </c>
    </row>
    <row r="83" spans="1:3" x14ac:dyDescent="0.25">
      <c r="A83" s="97" t="s">
        <v>99</v>
      </c>
      <c r="B83" s="98">
        <f>+F22</f>
        <v>7505550</v>
      </c>
      <c r="C83" s="99">
        <f>(B83/B89)</f>
        <v>0.25059405720928557</v>
      </c>
    </row>
    <row r="84" spans="1:3" x14ac:dyDescent="0.25">
      <c r="A84" s="97" t="s">
        <v>100</v>
      </c>
      <c r="B84" s="100"/>
      <c r="C84" s="99">
        <v>0</v>
      </c>
    </row>
    <row r="85" spans="1:3" x14ac:dyDescent="0.25">
      <c r="A85" s="97" t="s">
        <v>101</v>
      </c>
      <c r="B85" s="98">
        <f>+F42</f>
        <v>2600000</v>
      </c>
      <c r="C85" s="99">
        <f>(B85/B89)</f>
        <v>8.680836830667206E-2</v>
      </c>
    </row>
    <row r="86" spans="1:3" x14ac:dyDescent="0.25">
      <c r="A86" s="97" t="s">
        <v>29</v>
      </c>
      <c r="B86" s="98">
        <f>+F37</f>
        <v>18019240</v>
      </c>
      <c r="C86" s="99">
        <f>(B86/B89)</f>
        <v>0.60162339327935288</v>
      </c>
    </row>
    <row r="87" spans="1:3" x14ac:dyDescent="0.25">
      <c r="A87" s="97" t="s">
        <v>102</v>
      </c>
      <c r="B87" s="101">
        <f>+F48</f>
        <v>400000</v>
      </c>
      <c r="C87" s="99">
        <f>(B87/B89)</f>
        <v>1.3355133585641856E-2</v>
      </c>
    </row>
    <row r="88" spans="1:3" x14ac:dyDescent="0.25">
      <c r="A88" s="97" t="s">
        <v>103</v>
      </c>
      <c r="B88" s="101">
        <f>+F51</f>
        <v>1426239.5</v>
      </c>
      <c r="C88" s="99">
        <f>(B88/B89)</f>
        <v>4.7619047619047616E-2</v>
      </c>
    </row>
    <row r="89" spans="1:3" ht="12.75" thickBot="1" x14ac:dyDescent="0.3">
      <c r="A89" s="106" t="s">
        <v>104</v>
      </c>
      <c r="B89" s="107">
        <f>SUM(B83:B88)</f>
        <v>29951029.5</v>
      </c>
      <c r="C89" s="108">
        <f>SUM(C83:C88)</f>
        <v>1</v>
      </c>
    </row>
  </sheetData>
  <mergeCells count="14">
    <mergeCell ref="A81:B81"/>
    <mergeCell ref="D13:E13"/>
    <mergeCell ref="A15:F15"/>
    <mergeCell ref="D7:E7"/>
    <mergeCell ref="D8:E8"/>
    <mergeCell ref="D9:E9"/>
    <mergeCell ref="D10:E10"/>
    <mergeCell ref="D11:E11"/>
    <mergeCell ref="D12:E12"/>
    <mergeCell ref="A42:E42"/>
    <mergeCell ref="A48:E48"/>
    <mergeCell ref="A22:E22"/>
    <mergeCell ref="A27:D27"/>
    <mergeCell ref="A37:E37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BOVINOS LECHE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2021-04-04T15:35:52Z</dcterms:modified>
</cp:coreProperties>
</file>