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ANCUD\"/>
    </mc:Choice>
  </mc:AlternateContent>
  <bookViews>
    <workbookView xWindow="0" yWindow="0" windowWidth="20490" windowHeight="844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89" i="1"/>
  <c r="C89" i="1"/>
  <c r="D88" i="1"/>
  <c r="E88" i="1" l="1"/>
  <c r="C88" i="1"/>
  <c r="G12" i="1" l="1"/>
  <c r="G46" i="1" l="1"/>
  <c r="G47" i="1"/>
  <c r="G48" i="1"/>
  <c r="G49" i="1"/>
  <c r="G51" i="1"/>
  <c r="G53" i="1"/>
  <c r="G38" i="1"/>
  <c r="G22" i="1"/>
  <c r="G23" i="1"/>
  <c r="G24" i="1"/>
  <c r="G25" i="1"/>
  <c r="G26" i="1"/>
  <c r="G27" i="1"/>
  <c r="C80" i="1" l="1"/>
  <c r="G58" i="1" l="1"/>
  <c r="G59" i="1" s="1"/>
  <c r="C83" i="1" s="1"/>
  <c r="G37" i="1"/>
  <c r="G39" i="1" s="1"/>
  <c r="G21" i="1"/>
  <c r="G64" i="1"/>
  <c r="G54" i="1" l="1"/>
  <c r="C82" i="1" s="1"/>
  <c r="G28" i="1"/>
  <c r="C81" i="1"/>
  <c r="G61" i="1" l="1"/>
  <c r="G62" i="1" s="1"/>
  <c r="C79" i="1"/>
  <c r="G63" i="1" l="1"/>
  <c r="C84" i="1"/>
  <c r="C85" i="1" s="1"/>
  <c r="D84" i="1" l="1"/>
  <c r="D82" i="1"/>
  <c r="D81" i="1"/>
  <c r="D83" i="1"/>
  <c r="G65" i="1"/>
  <c r="D79" i="1"/>
  <c r="D85" i="1" l="1"/>
</calcChain>
</file>

<file path=xl/sharedStrings.xml><?xml version="1.0" encoding="utf-8"?>
<sst xmlns="http://schemas.openxmlformats.org/spreadsheetml/2006/main" count="146" uniqueCount="105">
  <si>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</si>
  <si>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</si>
  <si>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</si>
  <si>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</si>
  <si>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</si>
  <si>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</si>
  <si>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</si>
  <si>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</si>
  <si>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</si>
  <si>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</si>
  <si>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</si>
  <si>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</si>
  <si>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</si>
  <si>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</si>
  <si>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</si>
  <si>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</si>
  <si>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</si>
  <si>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</si>
  <si>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</si>
  <si>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</si>
  <si>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</si>
  <si>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</si>
  <si>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</si>
  <si>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</si>
  <si>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</si>
  <si>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</si>
  <si>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</si>
  <si>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</si>
  <si>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</si>
  <si>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</si>
  <si>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</si>
  <si>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</si>
  <si>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</si>
  <si>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</si>
  <si>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</si>
  <si>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</si>
  <si>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</si>
  <si>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</si>
  <si>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</si>
  <si>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</si>
  <si>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</si>
  <si>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</si>
  <si>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</si>
  <si>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</si>
  <si>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</si>
  <si>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</si>
  <si>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</si>
  <si>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</si>
  <si>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</si>
  <si>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</si>
  <si>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</si>
  <si>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</si>
  <si>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</si>
  <si>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</si>
  <si>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</si>
  <si>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</si>
  <si>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</si>
  <si>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</si>
  <si>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</si>
  <si>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Los Lagos</t>
  </si>
  <si>
    <t>Ancud</t>
  </si>
  <si>
    <t>LECHUGA</t>
  </si>
  <si>
    <t>VARIEDAD</t>
  </si>
  <si>
    <t>Gran Rápida</t>
  </si>
  <si>
    <t>Septiembre-julio</t>
  </si>
  <si>
    <t>PRECIO ESPERADO ($/unidad)</t>
  </si>
  <si>
    <t>Mercado local</t>
  </si>
  <si>
    <t>Octubre - abril</t>
  </si>
  <si>
    <t>Sequia</t>
  </si>
  <si>
    <t>Melgadura</t>
  </si>
  <si>
    <t>Almacigo - transplante</t>
  </si>
  <si>
    <t>Mezcla fertilizante y otros</t>
  </si>
  <si>
    <t>Aplicación Biocidas (4)</t>
  </si>
  <si>
    <t>Riego</t>
  </si>
  <si>
    <t>Aporca, limpia, fertilizaciones</t>
  </si>
  <si>
    <t>Cosecha y recoleccion</t>
  </si>
  <si>
    <t>Ago-Sept</t>
  </si>
  <si>
    <t>Sept-Oct</t>
  </si>
  <si>
    <t>Nov-Dic</t>
  </si>
  <si>
    <t>Nov-Feb</t>
  </si>
  <si>
    <t>Sept-Dic</t>
  </si>
  <si>
    <t>Sept-Jul</t>
  </si>
  <si>
    <t>Aradura</t>
  </si>
  <si>
    <t>Agosto</t>
  </si>
  <si>
    <t>Rastraje y encalado</t>
  </si>
  <si>
    <t>Agosto-sep</t>
  </si>
  <si>
    <t>SEMILLAS</t>
  </si>
  <si>
    <t>Septiembre</t>
  </si>
  <si>
    <t xml:space="preserve">Semillas </t>
  </si>
  <si>
    <t>FERTILIZACION</t>
  </si>
  <si>
    <t>Nitromag</t>
  </si>
  <si>
    <t>Superfosfato triple</t>
  </si>
  <si>
    <t>Muriato de potasio</t>
  </si>
  <si>
    <t>Sep-Oct</t>
  </si>
  <si>
    <t>Abril</t>
  </si>
  <si>
    <t>Herbadox 45 sc</t>
  </si>
  <si>
    <t>HERBICIDA</t>
  </si>
  <si>
    <t>FUNGUICIDA</t>
  </si>
  <si>
    <t>Moxan</t>
  </si>
  <si>
    <t>RENDIMIENTO (u/ha)</t>
  </si>
  <si>
    <t>Carbonato de calcio</t>
  </si>
  <si>
    <t>(*): Este valor representa el valor mìnimo de venta del producto</t>
  </si>
  <si>
    <t>Rendimiento (un/ha)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</si>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</sst>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0.0%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b/>
      <sz val="7"/>
      <color indexed="15"/>
      <name val="Calibri"/>
      <family val="2"/>
    </font>
    <font>
      <b/>
      <sz val="9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6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6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7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49" fontId="17" fillId="8" borderId="32" xfId="0" applyNumberFormat="1" applyFont="1" applyFill="1" applyBorder="1" applyAlignment="1">
      <alignment vertical="center"/>
    </xf>
    <xf numFmtId="49" fontId="17" fillId="8" borderId="21" xfId="0" applyNumberFormat="1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7" fillId="2" borderId="34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12" fillId="2" borderId="35" xfId="0" applyNumberFormat="1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vertical="center"/>
    </xf>
    <xf numFmtId="167" fontId="17" fillId="2" borderId="6" xfId="0" applyNumberFormat="1" applyFont="1" applyFill="1" applyBorder="1" applyAlignment="1">
      <alignment vertical="center"/>
    </xf>
    <xf numFmtId="0" fontId="18" fillId="7" borderId="20" xfId="0" applyFont="1" applyFill="1" applyBorder="1" applyAlignment="1">
      <alignment vertical="center"/>
    </xf>
    <xf numFmtId="49" fontId="17" fillId="8" borderId="36" xfId="0" applyNumberFormat="1" applyFont="1" applyFill="1" applyBorder="1" applyAlignment="1">
      <alignment vertical="center"/>
    </xf>
    <xf numFmtId="167" fontId="17" fillId="8" borderId="37" xfId="0" applyNumberFormat="1" applyFont="1" applyFill="1" applyBorder="1" applyAlignment="1">
      <alignment vertical="center"/>
    </xf>
    <xf numFmtId="9" fontId="17" fillId="8" borderId="38" xfId="0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1" fillId="3" borderId="51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 wrapText="1"/>
    </xf>
    <xf numFmtId="49" fontId="7" fillId="3" borderId="52" xfId="0" applyNumberFormat="1" applyFont="1" applyFill="1" applyBorder="1" applyAlignment="1">
      <alignment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vertical="center"/>
    </xf>
    <xf numFmtId="3" fontId="7" fillId="3" borderId="52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horizontal="right" vertical="center" wrapText="1"/>
    </xf>
    <xf numFmtId="3" fontId="4" fillId="2" borderId="50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vertical="center"/>
    </xf>
    <xf numFmtId="49" fontId="8" fillId="2" borderId="53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horizontal="center" vertical="center"/>
    </xf>
    <xf numFmtId="0" fontId="4" fillId="2" borderId="53" xfId="0" applyNumberFormat="1" applyFont="1" applyFill="1" applyBorder="1" applyAlignment="1">
      <alignment vertical="center"/>
    </xf>
    <xf numFmtId="3" fontId="4" fillId="2" borderId="53" xfId="0" applyNumberFormat="1" applyFont="1" applyFill="1" applyBorder="1" applyAlignment="1">
      <alignment vertical="center"/>
    </xf>
    <xf numFmtId="49" fontId="9" fillId="3" borderId="52" xfId="0" applyNumberFormat="1" applyFont="1" applyFill="1" applyBorder="1" applyAlignment="1">
      <alignment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vertical="center"/>
    </xf>
    <xf numFmtId="3" fontId="9" fillId="3" borderId="52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>
      <alignment vertical="center"/>
    </xf>
    <xf numFmtId="3" fontId="4" fillId="2" borderId="50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49" fontId="21" fillId="8" borderId="54" xfId="0" applyNumberFormat="1" applyFont="1" applyFill="1" applyBorder="1" applyAlignment="1">
      <alignment vertical="center"/>
    </xf>
    <xf numFmtId="164" fontId="21" fillId="8" borderId="55" xfId="1" applyFont="1" applyFill="1" applyBorder="1" applyAlignment="1">
      <alignment vertical="center"/>
    </xf>
    <xf numFmtId="164" fontId="21" fillId="8" borderId="56" xfId="1" applyFont="1" applyFill="1" applyBorder="1" applyAlignment="1">
      <alignment vertical="center"/>
    </xf>
    <xf numFmtId="0" fontId="21" fillId="7" borderId="20" xfId="0" applyFont="1" applyFill="1" applyBorder="1" applyAlignment="1">
      <alignment vertical="center"/>
    </xf>
    <xf numFmtId="166" fontId="21" fillId="2" borderId="2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1" fillId="8" borderId="36" xfId="0" applyNumberFormat="1" applyFont="1" applyFill="1" applyBorder="1" applyAlignment="1">
      <alignment vertical="center"/>
    </xf>
    <xf numFmtId="167" fontId="21" fillId="8" borderId="37" xfId="0" applyNumberFormat="1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169" fontId="15" fillId="2" borderId="20" xfId="2" applyNumberFormat="1" applyFont="1" applyFill="1" applyBorder="1" applyAlignment="1">
      <alignment vertical="center"/>
    </xf>
    <xf numFmtId="49" fontId="20" fillId="9" borderId="57" xfId="0" applyNumberFormat="1" applyFont="1" applyFill="1" applyBorder="1" applyAlignment="1">
      <alignment horizontal="center" vertical="center"/>
    </xf>
    <xf numFmtId="49" fontId="20" fillId="9" borderId="58" xfId="0" applyNumberFormat="1" applyFont="1" applyFill="1" applyBorder="1" applyAlignment="1">
      <alignment horizontal="center" vertical="center"/>
    </xf>
    <xf numFmtId="49" fontId="20" fillId="9" borderId="59" xfId="0" applyNumberFormat="1" applyFont="1" applyFill="1" applyBorder="1" applyAlignment="1">
      <alignment horizontal="center" vertical="center"/>
    </xf>
    <xf numFmtId="49" fontId="16" fillId="9" borderId="39" xfId="0" applyNumberFormat="1" applyFont="1" applyFill="1" applyBorder="1" applyAlignment="1">
      <alignment vertical="center"/>
    </xf>
    <xf numFmtId="0" fontId="17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298450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E9" sqref="E9:F9"/>
    </sheetView>
  </sheetViews>
  <sheetFormatPr baseColWidth="10" defaultColWidth="10.85546875" defaultRowHeight="11.25" customHeight="1" x14ac:dyDescent="0.25"/>
  <cols>
    <col min="1" max="1" width="4.42578125" style="51" customWidth="1"/>
    <col min="2" max="2" width="20.5703125" style="51" customWidth="1"/>
    <col min="3" max="3" width="19.42578125" style="51" customWidth="1"/>
    <col min="4" max="4" width="13.5703125" style="51" customWidth="1"/>
    <col min="5" max="5" width="14.42578125" style="51" customWidth="1"/>
    <col min="6" max="6" width="11" style="51" customWidth="1"/>
    <col min="7" max="7" width="12.42578125" style="51" customWidth="1"/>
    <col min="8" max="255" width="10.85546875" style="51" customWidth="1"/>
    <col min="256" max="16384" width="10.85546875" style="52"/>
  </cols>
  <sheetData>
    <row r="1" spans="1:7" ht="15" customHeight="1" x14ac:dyDescent="0.25">
      <c r="A1" s="50"/>
      <c r="B1" s="50"/>
      <c r="C1" s="50"/>
      <c r="D1" s="50"/>
      <c r="E1" s="50"/>
      <c r="F1" s="50"/>
      <c r="G1" s="50"/>
    </row>
    <row r="2" spans="1:7" ht="15" customHeight="1" x14ac:dyDescent="0.25">
      <c r="A2" s="50"/>
      <c r="B2" s="50"/>
      <c r="C2" s="50"/>
      <c r="D2" s="50"/>
      <c r="E2" s="50"/>
      <c r="F2" s="50"/>
      <c r="G2" s="50"/>
    </row>
    <row r="3" spans="1:7" ht="15" customHeight="1" x14ac:dyDescent="0.25">
      <c r="A3" s="50"/>
      <c r="B3" s="50"/>
      <c r="C3" s="50"/>
      <c r="D3" s="50"/>
      <c r="E3" s="50"/>
      <c r="F3" s="50"/>
      <c r="G3" s="50"/>
    </row>
    <row r="4" spans="1:7" ht="15" customHeight="1" x14ac:dyDescent="0.25">
      <c r="A4" s="50"/>
      <c r="B4" s="50"/>
      <c r="C4" s="50"/>
      <c r="D4" s="50"/>
      <c r="E4" s="50"/>
      <c r="F4" s="50"/>
      <c r="G4" s="50"/>
    </row>
    <row r="5" spans="1:7" ht="15" customHeight="1" x14ac:dyDescent="0.25">
      <c r="A5" s="50"/>
      <c r="B5" s="50"/>
      <c r="C5" s="50"/>
      <c r="D5" s="50"/>
      <c r="E5" s="50"/>
      <c r="F5" s="50"/>
      <c r="G5" s="50"/>
    </row>
    <row r="6" spans="1:7" ht="15" customHeight="1" x14ac:dyDescent="0.25">
      <c r="A6" s="50"/>
      <c r="B6" s="50"/>
      <c r="C6" s="50"/>
      <c r="D6" s="50"/>
      <c r="E6" s="50"/>
      <c r="F6" s="50"/>
      <c r="G6" s="50"/>
    </row>
    <row r="7" spans="1:7" ht="15" customHeight="1" x14ac:dyDescent="0.25">
      <c r="A7" s="50"/>
      <c r="B7" s="50"/>
      <c r="C7" s="50"/>
      <c r="D7" s="50"/>
      <c r="E7" s="50"/>
      <c r="F7" s="50"/>
      <c r="G7" s="50"/>
    </row>
    <row r="8" spans="1:7" ht="15" customHeight="1" x14ac:dyDescent="0.25">
      <c r="A8" s="50"/>
      <c r="B8" s="53"/>
      <c r="C8" s="54"/>
      <c r="D8" s="50"/>
      <c r="E8" s="54"/>
      <c r="F8" s="54"/>
      <c r="G8" s="54"/>
    </row>
    <row r="9" spans="1:7" ht="12" customHeight="1" x14ac:dyDescent="0.25">
      <c r="A9" s="55"/>
      <c r="B9" s="1" t="s">
        <v>0</v>
      </c>
      <c r="C9" s="56" t="s">
        <v>61</v>
      </c>
      <c r="D9" s="57"/>
      <c r="E9" s="164" t="s">
        <v>99</v>
      </c>
      <c r="F9" s="165"/>
      <c r="G9" s="58">
        <v>35000</v>
      </c>
    </row>
    <row r="10" spans="1:7" ht="24.6" customHeight="1" x14ac:dyDescent="0.25">
      <c r="A10" s="55"/>
      <c r="B10" s="2" t="s">
        <v>62</v>
      </c>
      <c r="C10" s="61" t="s">
        <v>63</v>
      </c>
      <c r="D10" s="59"/>
      <c r="E10" s="162" t="s">
        <v>1</v>
      </c>
      <c r="F10" s="163"/>
      <c r="G10" s="60" t="s">
        <v>64</v>
      </c>
    </row>
    <row r="11" spans="1:7" ht="15" customHeight="1" x14ac:dyDescent="0.25">
      <c r="A11" s="55"/>
      <c r="B11" s="2" t="s">
        <v>2</v>
      </c>
      <c r="C11" s="60" t="s">
        <v>3</v>
      </c>
      <c r="D11" s="59"/>
      <c r="E11" s="162" t="s">
        <v>65</v>
      </c>
      <c r="F11" s="163"/>
      <c r="G11" s="96">
        <v>800</v>
      </c>
    </row>
    <row r="12" spans="1:7" ht="15.6" customHeight="1" x14ac:dyDescent="0.25">
      <c r="A12" s="55"/>
      <c r="B12" s="2" t="s">
        <v>4</v>
      </c>
      <c r="C12" s="61" t="s">
        <v>59</v>
      </c>
      <c r="D12" s="59"/>
      <c r="E12" s="62" t="s">
        <v>5</v>
      </c>
      <c r="F12" s="63"/>
      <c r="G12" s="64">
        <f>(G9*G11)</f>
        <v>28000000</v>
      </c>
    </row>
    <row r="13" spans="1:7" ht="14.1" customHeight="1" x14ac:dyDescent="0.25">
      <c r="A13" s="55"/>
      <c r="B13" s="2" t="s">
        <v>6</v>
      </c>
      <c r="C13" s="60" t="s">
        <v>60</v>
      </c>
      <c r="D13" s="59"/>
      <c r="E13" s="162" t="s">
        <v>7</v>
      </c>
      <c r="F13" s="163"/>
      <c r="G13" s="60" t="s">
        <v>66</v>
      </c>
    </row>
    <row r="14" spans="1:7" ht="13.5" customHeight="1" x14ac:dyDescent="0.25">
      <c r="A14" s="55"/>
      <c r="B14" s="2" t="s">
        <v>8</v>
      </c>
      <c r="C14" s="60" t="s">
        <v>60</v>
      </c>
      <c r="D14" s="59"/>
      <c r="E14" s="162" t="s">
        <v>9</v>
      </c>
      <c r="F14" s="163"/>
      <c r="G14" s="60" t="s">
        <v>67</v>
      </c>
    </row>
    <row r="15" spans="1:7" ht="15.95" customHeight="1" x14ac:dyDescent="0.25">
      <c r="A15" s="55"/>
      <c r="B15" s="2" t="s">
        <v>10</v>
      </c>
      <c r="C15" s="65">
        <v>44197</v>
      </c>
      <c r="D15" s="59"/>
      <c r="E15" s="166" t="s">
        <v>11</v>
      </c>
      <c r="F15" s="167"/>
      <c r="G15" s="61" t="s">
        <v>68</v>
      </c>
    </row>
    <row r="16" spans="1:7" ht="12" customHeight="1" x14ac:dyDescent="0.25">
      <c r="A16" s="50"/>
      <c r="B16" s="66"/>
      <c r="C16" s="67"/>
      <c r="D16" s="6"/>
      <c r="E16" s="68"/>
      <c r="F16" s="68"/>
      <c r="G16" s="69"/>
    </row>
    <row r="17" spans="1:7" ht="12" customHeight="1" x14ac:dyDescent="0.25">
      <c r="A17" s="70"/>
      <c r="B17" s="168" t="s">
        <v>12</v>
      </c>
      <c r="C17" s="169"/>
      <c r="D17" s="169"/>
      <c r="E17" s="169"/>
      <c r="F17" s="169"/>
      <c r="G17" s="169"/>
    </row>
    <row r="18" spans="1:7" ht="12" customHeight="1" x14ac:dyDescent="0.25">
      <c r="A18" s="50"/>
      <c r="B18" s="71"/>
      <c r="C18" s="72"/>
      <c r="D18" s="72"/>
      <c r="E18" s="72"/>
      <c r="F18" s="73"/>
      <c r="G18" s="73"/>
    </row>
    <row r="19" spans="1:7" ht="12" customHeight="1" x14ac:dyDescent="0.25">
      <c r="A19" s="55"/>
      <c r="B19" s="4" t="s">
        <v>13</v>
      </c>
      <c r="C19" s="5"/>
      <c r="D19" s="6"/>
      <c r="E19" s="6"/>
      <c r="F19" s="6"/>
      <c r="G19" s="6"/>
    </row>
    <row r="20" spans="1:7" ht="24" customHeight="1" x14ac:dyDescent="0.25">
      <c r="A20" s="70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5.95" customHeight="1" x14ac:dyDescent="0.25">
      <c r="A21" s="70"/>
      <c r="B21" s="74" t="s">
        <v>69</v>
      </c>
      <c r="C21" s="3" t="s">
        <v>20</v>
      </c>
      <c r="D21" s="144">
        <v>3</v>
      </c>
      <c r="E21" s="3" t="s">
        <v>76</v>
      </c>
      <c r="F21" s="64">
        <v>20000</v>
      </c>
      <c r="G21" s="64">
        <f>(D21*F21)</f>
        <v>60000</v>
      </c>
    </row>
    <row r="22" spans="1:7" ht="15.95" customHeight="1" x14ac:dyDescent="0.25">
      <c r="A22" s="70"/>
      <c r="B22" s="115" t="s">
        <v>70</v>
      </c>
      <c r="C22" s="3" t="s">
        <v>20</v>
      </c>
      <c r="D22" s="144">
        <v>12</v>
      </c>
      <c r="E22" s="3" t="s">
        <v>77</v>
      </c>
      <c r="F22" s="64">
        <v>20000</v>
      </c>
      <c r="G22" s="64">
        <f t="shared" ref="G22:G27" si="0">(D22*F22)</f>
        <v>240000</v>
      </c>
    </row>
    <row r="23" spans="1:7" ht="15.95" customHeight="1" x14ac:dyDescent="0.25">
      <c r="A23" s="70"/>
      <c r="B23" s="115" t="s">
        <v>71</v>
      </c>
      <c r="C23" s="3" t="s">
        <v>20</v>
      </c>
      <c r="D23" s="144">
        <v>6</v>
      </c>
      <c r="E23" s="3" t="s">
        <v>77</v>
      </c>
      <c r="F23" s="64">
        <v>20000</v>
      </c>
      <c r="G23" s="64">
        <f t="shared" si="0"/>
        <v>120000</v>
      </c>
    </row>
    <row r="24" spans="1:7" ht="17.45" customHeight="1" x14ac:dyDescent="0.25">
      <c r="A24" s="70"/>
      <c r="B24" s="115" t="s">
        <v>72</v>
      </c>
      <c r="C24" s="3" t="s">
        <v>20</v>
      </c>
      <c r="D24" s="144">
        <v>5</v>
      </c>
      <c r="E24" s="3" t="s">
        <v>78</v>
      </c>
      <c r="F24" s="64">
        <v>20000</v>
      </c>
      <c r="G24" s="64">
        <f t="shared" si="0"/>
        <v>100000</v>
      </c>
    </row>
    <row r="25" spans="1:7" ht="18.95" customHeight="1" x14ac:dyDescent="0.25">
      <c r="A25" s="70"/>
      <c r="B25" s="115" t="s">
        <v>73</v>
      </c>
      <c r="C25" s="3" t="s">
        <v>20</v>
      </c>
      <c r="D25" s="144">
        <v>15</v>
      </c>
      <c r="E25" s="3" t="s">
        <v>79</v>
      </c>
      <c r="F25" s="64">
        <v>20000</v>
      </c>
      <c r="G25" s="64">
        <f t="shared" si="0"/>
        <v>300000</v>
      </c>
    </row>
    <row r="26" spans="1:7" ht="18.600000000000001" customHeight="1" x14ac:dyDescent="0.25">
      <c r="A26" s="70"/>
      <c r="B26" s="74" t="s">
        <v>74</v>
      </c>
      <c r="C26" s="3" t="s">
        <v>20</v>
      </c>
      <c r="D26" s="144">
        <v>16</v>
      </c>
      <c r="E26" s="3" t="s">
        <v>80</v>
      </c>
      <c r="F26" s="64">
        <v>20000</v>
      </c>
      <c r="G26" s="64">
        <f t="shared" si="0"/>
        <v>320000</v>
      </c>
    </row>
    <row r="27" spans="1:7" ht="12.75" customHeight="1" x14ac:dyDescent="0.25">
      <c r="A27" s="70"/>
      <c r="B27" s="74" t="s">
        <v>75</v>
      </c>
      <c r="C27" s="3" t="s">
        <v>20</v>
      </c>
      <c r="D27" s="144">
        <v>80</v>
      </c>
      <c r="E27" s="3" t="s">
        <v>81</v>
      </c>
      <c r="F27" s="64">
        <v>20000</v>
      </c>
      <c r="G27" s="64">
        <f t="shared" si="0"/>
        <v>1600000</v>
      </c>
    </row>
    <row r="28" spans="1:7" ht="12.75" customHeight="1" x14ac:dyDescent="0.25">
      <c r="A28" s="70"/>
      <c r="B28" s="8" t="s">
        <v>21</v>
      </c>
      <c r="C28" s="9"/>
      <c r="D28" s="9"/>
      <c r="E28" s="9"/>
      <c r="F28" s="10"/>
      <c r="G28" s="11">
        <f>SUM(G21:G27)</f>
        <v>2740000</v>
      </c>
    </row>
    <row r="29" spans="1:7" ht="12" customHeight="1" x14ac:dyDescent="0.25">
      <c r="A29" s="50"/>
      <c r="B29" s="71"/>
      <c r="C29" s="73"/>
      <c r="D29" s="73"/>
      <c r="E29" s="73"/>
      <c r="F29" s="75"/>
      <c r="G29" s="75"/>
    </row>
    <row r="30" spans="1:7" ht="12" customHeight="1" x14ac:dyDescent="0.25">
      <c r="A30" s="55"/>
      <c r="B30" s="12" t="s">
        <v>22</v>
      </c>
      <c r="C30" s="13"/>
      <c r="D30" s="14"/>
      <c r="E30" s="14"/>
      <c r="F30" s="15"/>
      <c r="G30" s="15"/>
    </row>
    <row r="31" spans="1:7" ht="24" customHeight="1" x14ac:dyDescent="0.25">
      <c r="A31" s="55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7" ht="12" customHeight="1" x14ac:dyDescent="0.25">
      <c r="A32" s="55"/>
      <c r="B32" s="18"/>
      <c r="C32" s="19" t="s">
        <v>57</v>
      </c>
      <c r="D32" s="19"/>
      <c r="E32" s="19"/>
      <c r="F32" s="18"/>
      <c r="G32" s="18"/>
    </row>
    <row r="33" spans="1:11" ht="12" customHeight="1" x14ac:dyDescent="0.25">
      <c r="A33" s="55"/>
      <c r="B33" s="20" t="s">
        <v>23</v>
      </c>
      <c r="C33" s="21"/>
      <c r="D33" s="21"/>
      <c r="E33" s="21"/>
      <c r="F33" s="22"/>
      <c r="G33" s="22"/>
    </row>
    <row r="34" spans="1:11" ht="12" customHeight="1" x14ac:dyDescent="0.25">
      <c r="A34" s="50"/>
      <c r="B34" s="76"/>
      <c r="C34" s="77"/>
      <c r="D34" s="77"/>
      <c r="E34" s="77"/>
      <c r="F34" s="78"/>
      <c r="G34" s="78"/>
    </row>
    <row r="35" spans="1:11" ht="12" customHeight="1" x14ac:dyDescent="0.25">
      <c r="A35" s="55"/>
      <c r="B35" s="12" t="s">
        <v>24</v>
      </c>
      <c r="C35" s="13"/>
      <c r="D35" s="14"/>
      <c r="E35" s="14"/>
      <c r="F35" s="15"/>
      <c r="G35" s="15"/>
    </row>
    <row r="36" spans="1:11" ht="24" customHeight="1" x14ac:dyDescent="0.25">
      <c r="A36" s="55"/>
      <c r="B36" s="118" t="s">
        <v>14</v>
      </c>
      <c r="C36" s="118" t="s">
        <v>15</v>
      </c>
      <c r="D36" s="118" t="s">
        <v>16</v>
      </c>
      <c r="E36" s="118" t="s">
        <v>17</v>
      </c>
      <c r="F36" s="119" t="s">
        <v>18</v>
      </c>
      <c r="G36" s="118" t="s">
        <v>19</v>
      </c>
    </row>
    <row r="37" spans="1:11" ht="12.75" customHeight="1" x14ac:dyDescent="0.25">
      <c r="A37" s="89"/>
      <c r="B37" s="124" t="s">
        <v>82</v>
      </c>
      <c r="C37" s="125" t="s">
        <v>25</v>
      </c>
      <c r="D37" s="126">
        <v>1.2</v>
      </c>
      <c r="E37" s="127" t="s">
        <v>83</v>
      </c>
      <c r="F37" s="128">
        <v>23000</v>
      </c>
      <c r="G37" s="128">
        <f t="shared" ref="G37:G38" si="1">(D37*F37)</f>
        <v>27600</v>
      </c>
    </row>
    <row r="38" spans="1:11" ht="12.75" customHeight="1" x14ac:dyDescent="0.25">
      <c r="A38" s="89"/>
      <c r="B38" s="124" t="s">
        <v>84</v>
      </c>
      <c r="C38" s="125" t="s">
        <v>25</v>
      </c>
      <c r="D38" s="126">
        <v>2</v>
      </c>
      <c r="E38" s="127" t="s">
        <v>85</v>
      </c>
      <c r="F38" s="128">
        <v>23000</v>
      </c>
      <c r="G38" s="128">
        <f t="shared" si="1"/>
        <v>46000</v>
      </c>
    </row>
    <row r="39" spans="1:11" ht="12.75" customHeight="1" x14ac:dyDescent="0.25">
      <c r="A39" s="55"/>
      <c r="B39" s="120" t="s">
        <v>26</v>
      </c>
      <c r="C39" s="121"/>
      <c r="D39" s="121"/>
      <c r="E39" s="121"/>
      <c r="F39" s="122"/>
      <c r="G39" s="123">
        <f>SUM(G37:G38)</f>
        <v>73600</v>
      </c>
    </row>
    <row r="40" spans="1:11" ht="12" customHeight="1" x14ac:dyDescent="0.25">
      <c r="A40" s="50"/>
      <c r="B40" s="76"/>
      <c r="C40" s="77"/>
      <c r="D40" s="77"/>
      <c r="E40" s="77"/>
      <c r="F40" s="78"/>
      <c r="G40" s="78"/>
    </row>
    <row r="41" spans="1:11" ht="12" customHeight="1" x14ac:dyDescent="0.25">
      <c r="A41" s="55"/>
      <c r="B41" s="12" t="s">
        <v>27</v>
      </c>
      <c r="C41" s="13"/>
      <c r="D41" s="14"/>
      <c r="E41" s="14"/>
      <c r="F41" s="15"/>
      <c r="G41" s="15"/>
    </row>
    <row r="42" spans="1:11" ht="24" customHeight="1" x14ac:dyDescent="0.25">
      <c r="A42" s="55"/>
      <c r="B42" s="24" t="s">
        <v>28</v>
      </c>
      <c r="C42" s="24" t="s">
        <v>29</v>
      </c>
      <c r="D42" s="24" t="s">
        <v>30</v>
      </c>
      <c r="E42" s="24" t="s">
        <v>17</v>
      </c>
      <c r="F42" s="24" t="s">
        <v>18</v>
      </c>
      <c r="G42" s="24" t="s">
        <v>19</v>
      </c>
      <c r="K42" s="79"/>
    </row>
    <row r="43" spans="1:11" ht="12.75" customHeight="1" x14ac:dyDescent="0.25">
      <c r="A43" s="70"/>
      <c r="B43" s="26" t="s">
        <v>86</v>
      </c>
      <c r="C43" s="129"/>
      <c r="D43" s="27"/>
      <c r="E43" s="27"/>
      <c r="F43" s="27"/>
      <c r="G43" s="143"/>
      <c r="K43" s="79"/>
    </row>
    <row r="44" spans="1:11" ht="12.75" customHeight="1" x14ac:dyDescent="0.25">
      <c r="A44" s="70"/>
      <c r="B44" s="62" t="s">
        <v>88</v>
      </c>
      <c r="C44" s="80" t="s">
        <v>31</v>
      </c>
      <c r="D44" s="81"/>
      <c r="E44" s="80" t="s">
        <v>87</v>
      </c>
      <c r="F44" s="82"/>
      <c r="G44" s="143">
        <v>600000</v>
      </c>
    </row>
    <row r="45" spans="1:11" ht="12.75" customHeight="1" x14ac:dyDescent="0.25">
      <c r="A45" s="70"/>
      <c r="B45" s="83" t="s">
        <v>89</v>
      </c>
      <c r="C45" s="84"/>
      <c r="D45" s="63"/>
      <c r="E45" s="84"/>
      <c r="F45" s="82"/>
      <c r="G45" s="143"/>
    </row>
    <row r="46" spans="1:11" ht="12.75" customHeight="1" x14ac:dyDescent="0.25">
      <c r="A46" s="70"/>
      <c r="B46" s="116" t="s">
        <v>90</v>
      </c>
      <c r="C46" s="84" t="s">
        <v>31</v>
      </c>
      <c r="D46" s="117">
        <v>500</v>
      </c>
      <c r="E46" s="84" t="s">
        <v>93</v>
      </c>
      <c r="F46" s="82">
        <v>426</v>
      </c>
      <c r="G46" s="143">
        <f t="shared" ref="G46:G51" si="2">+D46*F46</f>
        <v>213000</v>
      </c>
    </row>
    <row r="47" spans="1:11" ht="12.75" customHeight="1" x14ac:dyDescent="0.25">
      <c r="A47" s="70"/>
      <c r="B47" s="116" t="s">
        <v>91</v>
      </c>
      <c r="C47" s="84" t="s">
        <v>31</v>
      </c>
      <c r="D47" s="117">
        <v>250</v>
      </c>
      <c r="E47" s="84" t="s">
        <v>93</v>
      </c>
      <c r="F47" s="82">
        <v>475</v>
      </c>
      <c r="G47" s="143">
        <f t="shared" si="2"/>
        <v>118750</v>
      </c>
    </row>
    <row r="48" spans="1:11" ht="12.75" customHeight="1" x14ac:dyDescent="0.25">
      <c r="A48" s="70"/>
      <c r="B48" s="116" t="s">
        <v>92</v>
      </c>
      <c r="C48" s="84" t="s">
        <v>31</v>
      </c>
      <c r="D48" s="117">
        <v>150</v>
      </c>
      <c r="E48" s="84" t="s">
        <v>93</v>
      </c>
      <c r="F48" s="82">
        <v>485</v>
      </c>
      <c r="G48" s="143">
        <f t="shared" si="2"/>
        <v>72750</v>
      </c>
    </row>
    <row r="49" spans="1:7" ht="12.75" customHeight="1" x14ac:dyDescent="0.25">
      <c r="A49" s="70"/>
      <c r="B49" s="116" t="s">
        <v>100</v>
      </c>
      <c r="C49" s="84" t="s">
        <v>31</v>
      </c>
      <c r="D49" s="81">
        <v>2000</v>
      </c>
      <c r="E49" s="80" t="s">
        <v>94</v>
      </c>
      <c r="F49" s="82">
        <v>86</v>
      </c>
      <c r="G49" s="143">
        <f t="shared" si="2"/>
        <v>172000</v>
      </c>
    </row>
    <row r="50" spans="1:7" ht="12.75" customHeight="1" x14ac:dyDescent="0.25">
      <c r="A50" s="70"/>
      <c r="B50" s="83" t="s">
        <v>96</v>
      </c>
      <c r="C50" s="84"/>
      <c r="D50" s="63"/>
      <c r="E50" s="84"/>
      <c r="F50" s="82"/>
      <c r="G50" s="143"/>
    </row>
    <row r="51" spans="1:7" ht="12.75" customHeight="1" x14ac:dyDescent="0.25">
      <c r="A51" s="70"/>
      <c r="B51" s="116" t="s">
        <v>95</v>
      </c>
      <c r="C51" s="130" t="s">
        <v>31</v>
      </c>
      <c r="D51" s="131">
        <v>2</v>
      </c>
      <c r="E51" s="130" t="s">
        <v>93</v>
      </c>
      <c r="F51" s="82">
        <v>24000</v>
      </c>
      <c r="G51" s="143">
        <f t="shared" si="2"/>
        <v>48000</v>
      </c>
    </row>
    <row r="52" spans="1:7" ht="12.75" customHeight="1" x14ac:dyDescent="0.25">
      <c r="A52" s="70"/>
      <c r="B52" s="132" t="s">
        <v>97</v>
      </c>
      <c r="C52" s="133"/>
      <c r="D52" s="134"/>
      <c r="E52" s="133"/>
      <c r="F52" s="135"/>
      <c r="G52" s="143"/>
    </row>
    <row r="53" spans="1:7" ht="12.75" customHeight="1" x14ac:dyDescent="0.25">
      <c r="A53" s="89"/>
      <c r="B53" s="140" t="s">
        <v>98</v>
      </c>
      <c r="C53" s="141" t="s">
        <v>31</v>
      </c>
      <c r="D53" s="142">
        <v>2</v>
      </c>
      <c r="E53" s="141" t="s">
        <v>93</v>
      </c>
      <c r="F53" s="143">
        <v>20067</v>
      </c>
      <c r="G53" s="143">
        <f>+D53*F53</f>
        <v>40134</v>
      </c>
    </row>
    <row r="54" spans="1:7" ht="13.5" customHeight="1" x14ac:dyDescent="0.25">
      <c r="A54" s="55"/>
      <c r="B54" s="136" t="s">
        <v>32</v>
      </c>
      <c r="C54" s="137"/>
      <c r="D54" s="137"/>
      <c r="E54" s="137"/>
      <c r="F54" s="138"/>
      <c r="G54" s="139">
        <f>SUM(G43:G52)</f>
        <v>1224500</v>
      </c>
    </row>
    <row r="55" spans="1:7" ht="12" customHeight="1" x14ac:dyDescent="0.25">
      <c r="A55" s="50"/>
      <c r="B55" s="76"/>
      <c r="C55" s="77"/>
      <c r="D55" s="77"/>
      <c r="E55" s="85"/>
      <c r="F55" s="78"/>
      <c r="G55" s="78"/>
    </row>
    <row r="56" spans="1:7" ht="12" customHeight="1" x14ac:dyDescent="0.25">
      <c r="A56" s="55"/>
      <c r="B56" s="12" t="s">
        <v>33</v>
      </c>
      <c r="C56" s="13"/>
      <c r="D56" s="14"/>
      <c r="E56" s="14"/>
      <c r="F56" s="15"/>
      <c r="G56" s="15"/>
    </row>
    <row r="57" spans="1:7" ht="24" customHeight="1" x14ac:dyDescent="0.25">
      <c r="A57" s="55"/>
      <c r="B57" s="23" t="s">
        <v>34</v>
      </c>
      <c r="C57" s="24" t="s">
        <v>29</v>
      </c>
      <c r="D57" s="24" t="s">
        <v>30</v>
      </c>
      <c r="E57" s="23" t="s">
        <v>17</v>
      </c>
      <c r="F57" s="24" t="s">
        <v>18</v>
      </c>
      <c r="G57" s="23" t="s">
        <v>19</v>
      </c>
    </row>
    <row r="58" spans="1:7" ht="12.75" customHeight="1" x14ac:dyDescent="0.25">
      <c r="A58" s="70"/>
      <c r="B58" s="74"/>
      <c r="C58" s="80"/>
      <c r="D58" s="82"/>
      <c r="E58" s="3"/>
      <c r="F58" s="86"/>
      <c r="G58" s="82">
        <f>(D58*F58)</f>
        <v>0</v>
      </c>
    </row>
    <row r="59" spans="1:7" ht="13.5" customHeight="1" x14ac:dyDescent="0.25">
      <c r="A59" s="55"/>
      <c r="B59" s="25" t="s">
        <v>58</v>
      </c>
      <c r="C59" s="28"/>
      <c r="D59" s="28"/>
      <c r="E59" s="28"/>
      <c r="F59" s="29"/>
      <c r="G59" s="30">
        <f>+G58</f>
        <v>0</v>
      </c>
    </row>
    <row r="60" spans="1:7" ht="12" customHeight="1" x14ac:dyDescent="0.25">
      <c r="A60" s="50"/>
      <c r="B60" s="87"/>
      <c r="C60" s="87"/>
      <c r="D60" s="87"/>
      <c r="E60" s="87"/>
      <c r="F60" s="88"/>
      <c r="G60" s="88"/>
    </row>
    <row r="61" spans="1:7" ht="12" customHeight="1" x14ac:dyDescent="0.25">
      <c r="A61" s="89"/>
      <c r="B61" s="37" t="s">
        <v>35</v>
      </c>
      <c r="C61" s="38"/>
      <c r="D61" s="38"/>
      <c r="E61" s="38"/>
      <c r="F61" s="38"/>
      <c r="G61" s="49">
        <f>G28+G39+G54+G59+G33</f>
        <v>4038100</v>
      </c>
    </row>
    <row r="62" spans="1:7" ht="12" customHeight="1" x14ac:dyDescent="0.25">
      <c r="A62" s="89"/>
      <c r="B62" s="39" t="s">
        <v>36</v>
      </c>
      <c r="C62" s="32"/>
      <c r="D62" s="32"/>
      <c r="E62" s="32"/>
      <c r="F62" s="32"/>
      <c r="G62" s="40">
        <f>G61*0.05</f>
        <v>201905</v>
      </c>
    </row>
    <row r="63" spans="1:7" ht="12" customHeight="1" x14ac:dyDescent="0.25">
      <c r="A63" s="89"/>
      <c r="B63" s="41" t="s">
        <v>37</v>
      </c>
      <c r="C63" s="31"/>
      <c r="D63" s="31"/>
      <c r="E63" s="31"/>
      <c r="F63" s="31"/>
      <c r="G63" s="42">
        <f>G62+G61</f>
        <v>4240005</v>
      </c>
    </row>
    <row r="64" spans="1:7" ht="12" customHeight="1" x14ac:dyDescent="0.25">
      <c r="A64" s="89"/>
      <c r="B64" s="39" t="s">
        <v>38</v>
      </c>
      <c r="C64" s="32"/>
      <c r="D64" s="32"/>
      <c r="E64" s="32"/>
      <c r="F64" s="32"/>
      <c r="G64" s="40">
        <f>G12</f>
        <v>28000000</v>
      </c>
    </row>
    <row r="65" spans="1:7" ht="12" customHeight="1" x14ac:dyDescent="0.25">
      <c r="A65" s="89"/>
      <c r="B65" s="43" t="s">
        <v>39</v>
      </c>
      <c r="C65" s="44"/>
      <c r="D65" s="44"/>
      <c r="E65" s="44"/>
      <c r="F65" s="44"/>
      <c r="G65" s="45">
        <f>G64-G63</f>
        <v>23759995</v>
      </c>
    </row>
    <row r="66" spans="1:7" ht="12" customHeight="1" x14ac:dyDescent="0.25">
      <c r="A66" s="89"/>
      <c r="B66" s="35" t="s">
        <v>40</v>
      </c>
      <c r="C66" s="36"/>
      <c r="D66" s="36"/>
      <c r="E66" s="36"/>
      <c r="F66" s="36"/>
      <c r="G66" s="34"/>
    </row>
    <row r="67" spans="1:7" ht="12.75" customHeight="1" thickBot="1" x14ac:dyDescent="0.3">
      <c r="A67" s="89"/>
      <c r="B67" s="46"/>
      <c r="C67" s="36"/>
      <c r="D67" s="36"/>
      <c r="E67" s="36"/>
      <c r="F67" s="36"/>
      <c r="G67" s="34"/>
    </row>
    <row r="68" spans="1:7" ht="12" customHeight="1" x14ac:dyDescent="0.25">
      <c r="A68" s="89"/>
      <c r="B68" s="48" t="s">
        <v>41</v>
      </c>
      <c r="C68" s="90"/>
      <c r="D68" s="90"/>
      <c r="E68" s="90"/>
      <c r="F68" s="91"/>
      <c r="G68" s="34"/>
    </row>
    <row r="69" spans="1:7" ht="12" customHeight="1" x14ac:dyDescent="0.25">
      <c r="A69" s="89"/>
      <c r="B69" s="97" t="s">
        <v>42</v>
      </c>
      <c r="C69" s="47"/>
      <c r="D69" s="47"/>
      <c r="E69" s="47"/>
      <c r="F69" s="92"/>
      <c r="G69" s="34"/>
    </row>
    <row r="70" spans="1:7" ht="12" customHeight="1" x14ac:dyDescent="0.25">
      <c r="A70" s="89"/>
      <c r="B70" s="97" t="s">
        <v>43</v>
      </c>
      <c r="C70" s="47"/>
      <c r="D70" s="47"/>
      <c r="E70" s="47"/>
      <c r="F70" s="92"/>
      <c r="G70" s="34"/>
    </row>
    <row r="71" spans="1:7" ht="12" customHeight="1" x14ac:dyDescent="0.25">
      <c r="A71" s="89"/>
      <c r="B71" s="97" t="s">
        <v>44</v>
      </c>
      <c r="C71" s="47"/>
      <c r="D71" s="47"/>
      <c r="E71" s="47"/>
      <c r="F71" s="92"/>
      <c r="G71" s="34"/>
    </row>
    <row r="72" spans="1:7" ht="12" customHeight="1" x14ac:dyDescent="0.25">
      <c r="A72" s="89"/>
      <c r="B72" s="97" t="s">
        <v>45</v>
      </c>
      <c r="C72" s="47"/>
      <c r="D72" s="47"/>
      <c r="E72" s="47"/>
      <c r="F72" s="92"/>
      <c r="G72" s="34"/>
    </row>
    <row r="73" spans="1:7" ht="12" customHeight="1" x14ac:dyDescent="0.25">
      <c r="A73" s="89"/>
      <c r="B73" s="97" t="s">
        <v>46</v>
      </c>
      <c r="C73" s="47"/>
      <c r="D73" s="47"/>
      <c r="E73" s="47"/>
      <c r="F73" s="92"/>
      <c r="G73" s="34"/>
    </row>
    <row r="74" spans="1:7" ht="12" customHeight="1" x14ac:dyDescent="0.25">
      <c r="A74" s="89"/>
      <c r="B74" s="97" t="s">
        <v>47</v>
      </c>
      <c r="C74" s="47"/>
      <c r="D74" s="47"/>
      <c r="E74" s="47"/>
      <c r="F74" s="92"/>
      <c r="G74" s="34"/>
    </row>
    <row r="75" spans="1:7" ht="12" customHeight="1" thickBot="1" x14ac:dyDescent="0.3">
      <c r="A75" s="89"/>
      <c r="B75" s="98"/>
      <c r="C75" s="93"/>
      <c r="D75" s="93"/>
      <c r="E75" s="93"/>
      <c r="F75" s="94"/>
      <c r="G75" s="34"/>
    </row>
    <row r="76" spans="1:7" ht="12.75" customHeight="1" x14ac:dyDescent="0.25">
      <c r="A76" s="89"/>
      <c r="B76" s="47"/>
      <c r="C76" s="47"/>
      <c r="D76" s="47"/>
      <c r="E76" s="47"/>
      <c r="F76" s="47"/>
      <c r="G76" s="34"/>
    </row>
    <row r="77" spans="1:7" ht="15" customHeight="1" thickBot="1" x14ac:dyDescent="0.3">
      <c r="A77" s="89"/>
      <c r="B77" s="160" t="s">
        <v>48</v>
      </c>
      <c r="C77" s="161"/>
      <c r="D77" s="99"/>
      <c r="E77" s="100"/>
      <c r="F77" s="95"/>
      <c r="G77" s="34"/>
    </row>
    <row r="78" spans="1:7" ht="12" customHeight="1" x14ac:dyDescent="0.25">
      <c r="A78" s="89"/>
      <c r="B78" s="101" t="s">
        <v>34</v>
      </c>
      <c r="C78" s="102" t="s">
        <v>49</v>
      </c>
      <c r="D78" s="103" t="s">
        <v>50</v>
      </c>
      <c r="E78" s="100"/>
      <c r="F78" s="95"/>
      <c r="G78" s="34"/>
    </row>
    <row r="79" spans="1:7" ht="12" customHeight="1" x14ac:dyDescent="0.25">
      <c r="A79" s="89"/>
      <c r="B79" s="104" t="s">
        <v>51</v>
      </c>
      <c r="C79" s="105">
        <f>+G28</f>
        <v>2740000</v>
      </c>
      <c r="D79" s="106">
        <f>(C79/C85)</f>
        <v>0.6462256530357865</v>
      </c>
      <c r="E79" s="100"/>
      <c r="F79" s="95"/>
      <c r="G79" s="34"/>
    </row>
    <row r="80" spans="1:7" ht="12" customHeight="1" x14ac:dyDescent="0.25">
      <c r="A80" s="89"/>
      <c r="B80" s="104" t="s">
        <v>52</v>
      </c>
      <c r="C80" s="107">
        <f>+G33</f>
        <v>0</v>
      </c>
      <c r="D80" s="106">
        <v>0</v>
      </c>
      <c r="E80" s="100"/>
      <c r="F80" s="95"/>
      <c r="G80" s="34"/>
    </row>
    <row r="81" spans="1:255" ht="12" customHeight="1" x14ac:dyDescent="0.25">
      <c r="A81" s="89"/>
      <c r="B81" s="104" t="s">
        <v>53</v>
      </c>
      <c r="C81" s="105">
        <f>+G39</f>
        <v>73600</v>
      </c>
      <c r="D81" s="106">
        <f>(C81/C85)</f>
        <v>1.7358470096143754E-2</v>
      </c>
      <c r="E81" s="100"/>
      <c r="F81" s="95"/>
      <c r="G81" s="34"/>
    </row>
    <row r="82" spans="1:255" ht="12" customHeight="1" x14ac:dyDescent="0.25">
      <c r="A82" s="89"/>
      <c r="B82" s="104" t="s">
        <v>28</v>
      </c>
      <c r="C82" s="105">
        <f>+G54</f>
        <v>1224500</v>
      </c>
      <c r="D82" s="106">
        <f>(C82/C85)</f>
        <v>0.28879682924902211</v>
      </c>
      <c r="E82" s="100"/>
      <c r="F82" s="95"/>
      <c r="G82" s="34"/>
    </row>
    <row r="83" spans="1:255" ht="12" customHeight="1" x14ac:dyDescent="0.25">
      <c r="A83" s="89"/>
      <c r="B83" s="104" t="s">
        <v>54</v>
      </c>
      <c r="C83" s="108">
        <f>+G59</f>
        <v>0</v>
      </c>
      <c r="D83" s="106">
        <f>(C83/C85)</f>
        <v>0</v>
      </c>
      <c r="E83" s="109"/>
      <c r="F83" s="33"/>
      <c r="G83" s="34"/>
    </row>
    <row r="84" spans="1:255" ht="12" customHeight="1" x14ac:dyDescent="0.25">
      <c r="A84" s="89"/>
      <c r="B84" s="104" t="s">
        <v>55</v>
      </c>
      <c r="C84" s="108">
        <f>+G62</f>
        <v>201905</v>
      </c>
      <c r="D84" s="106">
        <f>(C84/C85)</f>
        <v>4.7619047619047616E-2</v>
      </c>
      <c r="E84" s="109"/>
      <c r="F84" s="33"/>
      <c r="G84" s="34"/>
    </row>
    <row r="85" spans="1:255" ht="12.75" customHeight="1" thickBot="1" x14ac:dyDescent="0.3">
      <c r="A85" s="89"/>
      <c r="B85" s="110" t="s">
        <v>56</v>
      </c>
      <c r="C85" s="111">
        <f>SUM(C79:C84)</f>
        <v>4240005</v>
      </c>
      <c r="D85" s="112">
        <f>SUM(D79:D84)</f>
        <v>1</v>
      </c>
      <c r="E85" s="109"/>
      <c r="F85" s="33"/>
      <c r="G85" s="34"/>
    </row>
    <row r="86" spans="1:255" ht="12" customHeight="1" thickBot="1" x14ac:dyDescent="0.3">
      <c r="A86" s="89"/>
      <c r="B86" s="113"/>
      <c r="C86" s="114"/>
      <c r="D86" s="114"/>
      <c r="E86" s="114"/>
      <c r="F86" s="36"/>
      <c r="G86" s="34"/>
    </row>
    <row r="87" spans="1:255" ht="12" customHeight="1" thickBot="1" x14ac:dyDescent="0.3">
      <c r="A87" s="89"/>
      <c r="B87" s="157" t="s">
        <v>104</v>
      </c>
      <c r="C87" s="158"/>
      <c r="D87" s="158"/>
      <c r="E87" s="159"/>
      <c r="F87" s="33"/>
      <c r="G87" s="34"/>
    </row>
    <row r="88" spans="1:255" s="152" customFormat="1" ht="12" customHeight="1" x14ac:dyDescent="0.25">
      <c r="A88" s="145"/>
      <c r="B88" s="146" t="s">
        <v>102</v>
      </c>
      <c r="C88" s="147">
        <f>+D88*0.9</f>
        <v>31500</v>
      </c>
      <c r="D88" s="147">
        <f>+G9</f>
        <v>35000</v>
      </c>
      <c r="E88" s="148">
        <f>+D88*1.1</f>
        <v>38500</v>
      </c>
      <c r="F88" s="149"/>
      <c r="G88" s="150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  <c r="GK88" s="151"/>
      <c r="GL88" s="151"/>
      <c r="GM88" s="151"/>
      <c r="GN88" s="151"/>
      <c r="GO88" s="151"/>
      <c r="GP88" s="151"/>
      <c r="GQ88" s="151"/>
      <c r="GR88" s="151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  <c r="HL88" s="151"/>
      <c r="HM88" s="151"/>
      <c r="HN88" s="151"/>
      <c r="HO88" s="151"/>
      <c r="HP88" s="151"/>
      <c r="HQ88" s="151"/>
      <c r="HR88" s="151"/>
      <c r="HS88" s="151"/>
      <c r="HT88" s="151"/>
      <c r="HU88" s="151"/>
      <c r="HV88" s="151"/>
      <c r="HW88" s="151"/>
      <c r="HX88" s="151"/>
      <c r="HY88" s="151"/>
      <c r="HZ88" s="151"/>
      <c r="IA88" s="151"/>
      <c r="IB88" s="151"/>
      <c r="IC88" s="151"/>
      <c r="ID88" s="151"/>
      <c r="IE88" s="151"/>
      <c r="IF88" s="151"/>
      <c r="IG88" s="151"/>
      <c r="IH88" s="151"/>
      <c r="II88" s="151"/>
      <c r="IJ88" s="151"/>
      <c r="IK88" s="151"/>
      <c r="IL88" s="151"/>
      <c r="IM88" s="151"/>
      <c r="IN88" s="151"/>
      <c r="IO88" s="151"/>
      <c r="IP88" s="151"/>
      <c r="IQ88" s="151"/>
      <c r="IR88" s="151"/>
      <c r="IS88" s="151"/>
      <c r="IT88" s="151"/>
      <c r="IU88" s="151"/>
    </row>
    <row r="89" spans="1:255" s="152" customFormat="1" ht="12.75" customHeight="1" thickBot="1" x14ac:dyDescent="0.3">
      <c r="A89" s="145"/>
      <c r="B89" s="153" t="s">
        <v>103</v>
      </c>
      <c r="C89" s="154">
        <f>+$G$63/C88</f>
        <v>134.60333333333332</v>
      </c>
      <c r="D89" s="154">
        <f t="shared" ref="D89:E89" si="3">+$G$63/D88</f>
        <v>121.143</v>
      </c>
      <c r="E89" s="154">
        <f t="shared" si="3"/>
        <v>110.13</v>
      </c>
      <c r="F89" s="149"/>
      <c r="G89" s="150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/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/>
      <c r="IM89" s="151"/>
      <c r="IN89" s="151"/>
      <c r="IO89" s="151"/>
      <c r="IP89" s="151"/>
      <c r="IQ89" s="151"/>
      <c r="IR89" s="151"/>
      <c r="IS89" s="151"/>
      <c r="IT89" s="151"/>
      <c r="IU89" s="151"/>
    </row>
    <row r="90" spans="1:255" ht="15.6" customHeight="1" x14ac:dyDescent="0.25">
      <c r="A90" s="89"/>
      <c r="B90" s="155" t="s">
        <v>101</v>
      </c>
      <c r="C90" s="47"/>
      <c r="D90" s="47"/>
      <c r="E90" s="156"/>
      <c r="F90" s="47"/>
      <c r="G90" s="47"/>
    </row>
  </sheetData>
  <mergeCells count="9">
    <mergeCell ref="E9:F9"/>
    <mergeCell ref="E14:F14"/>
    <mergeCell ref="E15:F15"/>
    <mergeCell ref="B17:G17"/>
    <mergeCell ref="B87:E87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2021-04-05T12:50:08Z</dcterms:modified>
</cp:coreProperties>
</file>