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Acelga" sheetId="1" r:id="rId1"/>
  </sheets>
  <definedNames>
    <definedName name="_xlnm.Print_Area" localSheetId="0">Acelga!$A$1:$G$95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62" i="1"/>
  <c r="G54" i="1"/>
  <c r="G28" i="1"/>
  <c r="G60" i="1" l="1"/>
  <c r="G33" i="1" l="1"/>
  <c r="G53" i="1" l="1"/>
  <c r="G44" i="1" l="1"/>
  <c r="G22" i="1" l="1"/>
  <c r="G23" i="1"/>
  <c r="G24" i="1"/>
  <c r="G25" i="1"/>
  <c r="G26" i="1"/>
  <c r="G27" i="1"/>
  <c r="G21" i="1"/>
  <c r="G12" i="1"/>
  <c r="D93" i="1" l="1"/>
  <c r="C93" i="1"/>
  <c r="G46" i="1" l="1"/>
  <c r="G47" i="1"/>
  <c r="G48" i="1"/>
  <c r="G50" i="1"/>
  <c r="G52" i="1"/>
  <c r="G38" i="1"/>
  <c r="C87" i="1" l="1"/>
  <c r="G37" i="1"/>
  <c r="G39" i="1" s="1"/>
  <c r="G65" i="1"/>
  <c r="C83" i="1" l="1"/>
  <c r="C86" i="1"/>
  <c r="C85" i="1"/>
  <c r="G64" i="1" l="1"/>
  <c r="C94" i="1" s="1"/>
  <c r="C88" i="1"/>
  <c r="C89" i="1" s="1"/>
  <c r="D86" i="1" s="1"/>
  <c r="D94" i="1" l="1"/>
  <c r="E94" i="1"/>
  <c r="G66" i="1"/>
  <c r="D88" i="1"/>
  <c r="D85" i="1"/>
  <c r="D87" i="1"/>
  <c r="D83" i="1"/>
  <c r="D89" i="1" l="1"/>
</calcChain>
</file>

<file path=xl/sharedStrings.xml><?xml version="1.0" encoding="utf-8"?>
<sst xmlns="http://schemas.openxmlformats.org/spreadsheetml/2006/main" count="149" uniqueCount="108">
  <si>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</si>
  <si>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</si>
  <si>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</si>
  <si>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</si>
  <si>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</si>
  <si>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</si>
  <si>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</si>
  <si>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</si>
  <si>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</si>
  <si>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</si>
  <si>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</si>
  <si>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</si>
  <si>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</si>
  <si>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</si>
  <si>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</si>
  <si>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</si>
  <si>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</si>
  <si>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</si>
  <si>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</si>
  <si>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</si>
  <si>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</si>
  <si>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</si>
  <si>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</si>
  <si>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</si>
  <si>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</si>
  <si>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</si>
  <si>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</si>
  <si>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</si>
  <si>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</si>
  <si>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Septiembre-Octubre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</si>
  <si>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</si>
  <si>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</si>
  <si>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</si>
  <si>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</si>
  <si>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</si>
  <si>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</si>
  <si>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</si>
  <si>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</si>
  <si>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</si>
  <si>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</si>
  <si>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</si>
  <si>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</si>
  <si>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</si>
  <si>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</si>
  <si>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</si>
  <si>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</si>
  <si>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</si>
  <si>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</si>
  <si>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</si>
  <si>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</si>
  <si>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</si>
  <si>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</si>
  <si>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</si>
  <si>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</si>
  <si>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</si>
  <si>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</si>
  <si>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</si>
  <si>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</si>
  <si>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</si>
  <si>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</si>
  <si>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</si>
  <si>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</si>
  <si>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</si>
  <si>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</si>
  <si>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</si>
  <si>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ACELGA</t>
  </si>
  <si>
    <t>Verde Penca Blanca</t>
  </si>
  <si>
    <t>Tarapacá</t>
  </si>
  <si>
    <t>Pozo Almonte</t>
  </si>
  <si>
    <t>Noviembre</t>
  </si>
  <si>
    <t>RENDIMIENTO ( Atados/Há.)</t>
  </si>
  <si>
    <t>PRECIO ESPERADO ($/Atado.)</t>
  </si>
  <si>
    <t>Consumo en fresco</t>
  </si>
  <si>
    <t>Septiembre</t>
  </si>
  <si>
    <t>Nivelación de suelo y abonado de fondo</t>
  </si>
  <si>
    <t>Siembra</t>
  </si>
  <si>
    <t>Desmalezado</t>
  </si>
  <si>
    <t>Octubre</t>
  </si>
  <si>
    <t>Aplicación de agroinsumos</t>
  </si>
  <si>
    <t>Cosecha manual</t>
  </si>
  <si>
    <t>Agosto</t>
  </si>
  <si>
    <t>Ultrasol crecimiento</t>
  </si>
  <si>
    <t>Saco 25 kg</t>
  </si>
  <si>
    <t>Guano no avícola</t>
  </si>
  <si>
    <t>Saco 50 kg</t>
  </si>
  <si>
    <t>Afalón Flow</t>
  </si>
  <si>
    <t>Agosto-Octubre</t>
  </si>
  <si>
    <t>Septiembre-Marzo</t>
  </si>
  <si>
    <t>Noviembre-Marzo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</si>
  <si>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</si>
  <si>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</si>
  <si>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</si>
  <si>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</si>
  <si>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</si>
  <si>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Rendimiento (Atados/hà)</t>
  </si>
  <si>
    <t>Costo unitario ($/atado) (*)</t>
  </si>
  <si>
    <t>Rastraje</t>
  </si>
  <si>
    <t>Riegos</t>
  </si>
  <si>
    <t>Heladas-estructuras productivas dañadas por sismos-lluvia excesiva-aluviones y viento salino.</t>
  </si>
  <si>
    <t>Vertimec 018 EC</t>
  </si>
  <si>
    <t>ESCENARIOS COSTO UNITARIO  ($/Atados)</t>
  </si>
  <si>
    <t>8. Cultivo anual, puede ser cultivado durante todo el año.</t>
  </si>
  <si>
    <t>9. Se estimán 5 cortes en la temporada.</t>
  </si>
  <si>
    <t>10. Período de siembra a cosecha 75 días.</t>
  </si>
  <si>
    <t>7. Metodo de siembra en eras a un marco de 0.2 m x 0.2 m.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</si>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</sst>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.0&quot; &quot;;&quot; &quot;* &quot;-&quot;#,##0.0&quot; &quot;;&quot; &quot;* &quot;- &quot;"/>
    <numFmt numFmtId="168" formatCode="&quot; &quot;* #,##0.00&quot;   &quot;;&quot;-&quot;* #,##0.00&quot;   &quot;;&quot; &quot;* &quot;-&quot;??&quot;  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Calibri"/>
      <family val="2"/>
    </font>
    <font>
      <b/>
      <sz val="8"/>
      <color indexed="15"/>
      <name val="Calibri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 wrapText="1"/>
    </xf>
    <xf numFmtId="0" fontId="7" fillId="7" borderId="19" xfId="0" applyFont="1" applyFill="1" applyBorder="1" applyAlignment="1"/>
    <xf numFmtId="0" fontId="5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/>
    <xf numFmtId="0" fontId="5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14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11" fillId="2" borderId="5" xfId="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49" fontId="11" fillId="2" borderId="5" xfId="0" applyNumberFormat="1" applyFont="1" applyFill="1" applyBorder="1" applyAlignment="1"/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/>
    <xf numFmtId="3" fontId="2" fillId="0" borderId="17" xfId="0" applyNumberFormat="1" applyFont="1" applyFill="1" applyBorder="1" applyAlignment="1"/>
    <xf numFmtId="49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/>
    <xf numFmtId="49" fontId="12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2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2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2" fillId="3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2" fillId="5" borderId="21" xfId="0" applyNumberFormat="1" applyFont="1" applyFill="1" applyBorder="1" applyAlignment="1">
      <alignment vertical="center"/>
    </xf>
    <xf numFmtId="0" fontId="12" fillId="5" borderId="22" xfId="0" applyFont="1" applyFill="1" applyBorder="1" applyAlignment="1">
      <alignment vertical="center"/>
    </xf>
    <xf numFmtId="165" fontId="12" fillId="5" borderId="23" xfId="0" applyNumberFormat="1" applyFont="1" applyFill="1" applyBorder="1" applyAlignment="1">
      <alignment vertical="center"/>
    </xf>
    <xf numFmtId="49" fontId="12" fillId="3" borderId="24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165" fontId="12" fillId="3" borderId="25" xfId="0" applyNumberFormat="1" applyFont="1" applyFill="1" applyBorder="1" applyAlignment="1">
      <alignment vertical="center"/>
    </xf>
    <xf numFmtId="49" fontId="12" fillId="5" borderId="24" xfId="0" applyNumberFormat="1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65" fontId="12" fillId="5" borderId="25" xfId="0" applyNumberFormat="1" applyFont="1" applyFill="1" applyBorder="1" applyAlignment="1">
      <alignment vertical="center"/>
    </xf>
    <xf numFmtId="49" fontId="12" fillId="5" borderId="26" xfId="0" applyNumberFormat="1" applyFont="1" applyFill="1" applyBorder="1" applyAlignment="1">
      <alignment vertical="center"/>
    </xf>
    <xf numFmtId="0" fontId="12" fillId="5" borderId="27" xfId="0" applyFont="1" applyFill="1" applyBorder="1" applyAlignment="1">
      <alignment vertical="center"/>
    </xf>
    <xf numFmtId="165" fontId="12" fillId="6" borderId="28" xfId="0" applyNumberFormat="1" applyFont="1" applyFill="1" applyBorder="1" applyAlignment="1">
      <alignment vertical="center"/>
    </xf>
    <xf numFmtId="0" fontId="15" fillId="0" borderId="37" xfId="0" applyFont="1" applyFill="1" applyBorder="1"/>
    <xf numFmtId="0" fontId="15" fillId="0" borderId="39" xfId="0" applyFont="1" applyFill="1" applyBorder="1"/>
    <xf numFmtId="49" fontId="11" fillId="2" borderId="29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9" fontId="2" fillId="2" borderId="30" xfId="0" applyNumberFormat="1" applyFont="1" applyFill="1" applyBorder="1" applyAlignment="1"/>
    <xf numFmtId="0" fontId="11" fillId="2" borderId="5" xfId="0" applyNumberFormat="1" applyFont="1" applyFill="1" applyBorder="1" applyAlignment="1">
      <alignment vertical="center"/>
    </xf>
    <xf numFmtId="166" fontId="11" fillId="2" borderId="5" xfId="0" applyNumberFormat="1" applyFont="1" applyFill="1" applyBorder="1" applyAlignment="1">
      <alignment vertical="center"/>
    </xf>
    <xf numFmtId="49" fontId="11" fillId="8" borderId="31" xfId="0" applyNumberFormat="1" applyFont="1" applyFill="1" applyBorder="1" applyAlignment="1">
      <alignment vertical="center"/>
    </xf>
    <xf numFmtId="166" fontId="11" fillId="8" borderId="32" xfId="0" applyNumberFormat="1" applyFont="1" applyFill="1" applyBorder="1" applyAlignment="1">
      <alignment vertical="center"/>
    </xf>
    <xf numFmtId="9" fontId="11" fillId="8" borderId="33" xfId="0" applyNumberFormat="1" applyFont="1" applyFill="1" applyBorder="1" applyAlignment="1">
      <alignment vertical="center"/>
    </xf>
    <xf numFmtId="0" fontId="16" fillId="9" borderId="34" xfId="0" applyFont="1" applyFill="1" applyBorder="1" applyAlignment="1">
      <alignment vertical="center"/>
    </xf>
    <xf numFmtId="49" fontId="17" fillId="9" borderId="35" xfId="0" applyNumberFormat="1" applyFont="1" applyFill="1" applyBorder="1" applyAlignment="1">
      <alignment vertical="center"/>
    </xf>
    <xf numFmtId="0" fontId="16" fillId="9" borderId="35" xfId="0" applyFont="1" applyFill="1" applyBorder="1" applyAlignment="1">
      <alignment vertical="center"/>
    </xf>
    <xf numFmtId="0" fontId="16" fillId="9" borderId="36" xfId="0" applyFont="1" applyFill="1" applyBorder="1" applyAlignment="1">
      <alignment vertical="center"/>
    </xf>
    <xf numFmtId="49" fontId="11" fillId="8" borderId="43" xfId="0" applyNumberFormat="1" applyFont="1" applyFill="1" applyBorder="1" applyAlignment="1">
      <alignment vertical="center"/>
    </xf>
    <xf numFmtId="49" fontId="11" fillId="8" borderId="47" xfId="0" applyNumberFormat="1" applyFont="1" applyFill="1" applyBorder="1" applyAlignment="1">
      <alignment vertical="center"/>
    </xf>
    <xf numFmtId="49" fontId="2" fillId="8" borderId="48" xfId="0" applyNumberFormat="1" applyFont="1" applyFill="1" applyBorder="1" applyAlignment="1"/>
    <xf numFmtId="0" fontId="2" fillId="9" borderId="46" xfId="0" applyFont="1" applyFill="1" applyBorder="1" applyAlignment="1"/>
    <xf numFmtId="49" fontId="14" fillId="2" borderId="19" xfId="0" applyNumberFormat="1" applyFont="1" applyFill="1" applyBorder="1" applyAlignment="1">
      <alignment vertical="center"/>
    </xf>
    <xf numFmtId="49" fontId="11" fillId="2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/>
    <xf numFmtId="0" fontId="20" fillId="2" borderId="35" xfId="0" applyFont="1" applyFill="1" applyBorder="1" applyAlignment="1"/>
    <xf numFmtId="0" fontId="20" fillId="2" borderId="36" xfId="0" applyFont="1" applyFill="1" applyBorder="1" applyAlignment="1"/>
    <xf numFmtId="0" fontId="2" fillId="2" borderId="19" xfId="0" applyFont="1" applyFill="1" applyBorder="1" applyAlignment="1"/>
    <xf numFmtId="0" fontId="20" fillId="2" borderId="19" xfId="0" applyFont="1" applyFill="1" applyBorder="1" applyAlignment="1"/>
    <xf numFmtId="0" fontId="20" fillId="2" borderId="38" xfId="0" applyFont="1" applyFill="1" applyBorder="1" applyAlignment="1"/>
    <xf numFmtId="0" fontId="2" fillId="2" borderId="40" xfId="0" applyFont="1" applyFill="1" applyBorder="1" applyAlignment="1"/>
    <xf numFmtId="0" fontId="20" fillId="2" borderId="40" xfId="0" applyFont="1" applyFill="1" applyBorder="1" applyAlignment="1"/>
    <xf numFmtId="0" fontId="20" fillId="2" borderId="41" xfId="0" applyFont="1" applyFill="1" applyBorder="1" applyAlignment="1"/>
    <xf numFmtId="0" fontId="20" fillId="7" borderId="19" xfId="0" applyFont="1" applyFill="1" applyBorder="1" applyAlignment="1"/>
    <xf numFmtId="0" fontId="16" fillId="7" borderId="19" xfId="0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center" wrapText="1"/>
    </xf>
    <xf numFmtId="0" fontId="2" fillId="2" borderId="5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right" wrapText="1"/>
    </xf>
    <xf numFmtId="3" fontId="2" fillId="2" borderId="55" xfId="0" applyNumberFormat="1" applyFont="1" applyFill="1" applyBorder="1" applyAlignment="1">
      <alignment horizontal="right" wrapText="1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3" fontId="3" fillId="3" borderId="56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wrapText="1"/>
    </xf>
    <xf numFmtId="49" fontId="2" fillId="2" borderId="42" xfId="0" applyNumberFormat="1" applyFont="1" applyFill="1" applyBorder="1" applyAlignment="1">
      <alignment horizontal="center" wrapText="1"/>
    </xf>
    <xf numFmtId="0" fontId="2" fillId="2" borderId="42" xfId="0" applyNumberFormat="1" applyFont="1" applyFill="1" applyBorder="1" applyAlignment="1">
      <alignment wrapText="1"/>
    </xf>
    <xf numFmtId="49" fontId="2" fillId="2" borderId="42" xfId="0" applyNumberFormat="1" applyFont="1" applyFill="1" applyBorder="1" applyAlignment="1">
      <alignment horizontal="right" wrapText="1"/>
    </xf>
    <xf numFmtId="3" fontId="2" fillId="2" borderId="42" xfId="0" applyNumberFormat="1" applyFont="1" applyFill="1" applyBorder="1" applyAlignment="1">
      <alignment horizontal="right" wrapText="1"/>
    </xf>
    <xf numFmtId="49" fontId="4" fillId="0" borderId="5" xfId="0" applyNumberFormat="1" applyFont="1" applyFill="1" applyBorder="1" applyAlignment="1">
      <alignment wrapText="1"/>
    </xf>
    <xf numFmtId="166" fontId="10" fillId="8" borderId="50" xfId="0" applyNumberFormat="1" applyFont="1" applyFill="1" applyBorder="1" applyAlignment="1">
      <alignment horizontal="center" vertical="center"/>
    </xf>
    <xf numFmtId="166" fontId="10" fillId="8" borderId="51" xfId="0" applyNumberFormat="1" applyFont="1" applyFill="1" applyBorder="1" applyAlignment="1">
      <alignment horizontal="center" vertical="center"/>
    </xf>
    <xf numFmtId="166" fontId="10" fillId="8" borderId="53" xfId="0" applyNumberFormat="1" applyFont="1" applyFill="1" applyBorder="1" applyAlignment="1">
      <alignment horizontal="center" vertical="center"/>
    </xf>
    <xf numFmtId="166" fontId="10" fillId="8" borderId="54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0" fillId="8" borderId="49" xfId="0" applyNumberFormat="1" applyFont="1" applyFill="1" applyBorder="1" applyAlignment="1">
      <alignment horizontal="left" vertical="center"/>
    </xf>
    <xf numFmtId="49" fontId="10" fillId="8" borderId="52" xfId="0" applyNumberFormat="1" applyFont="1" applyFill="1" applyBorder="1" applyAlignment="1">
      <alignment horizontal="left" vertical="center"/>
    </xf>
    <xf numFmtId="167" fontId="6" fillId="7" borderId="19" xfId="0" applyNumberFormat="1" applyFont="1" applyFill="1" applyBorder="1" applyAlignment="1">
      <alignment horizontal="center" vertical="center"/>
    </xf>
    <xf numFmtId="168" fontId="9" fillId="2" borderId="19" xfId="0" applyNumberFormat="1" applyFont="1" applyFill="1" applyBorder="1" applyAlignment="1">
      <alignment horizontal="center" vertical="center"/>
    </xf>
    <xf numFmtId="49" fontId="4" fillId="9" borderId="44" xfId="0" applyNumberFormat="1" applyFont="1" applyFill="1" applyBorder="1" applyAlignment="1">
      <alignment vertical="center"/>
    </xf>
    <xf numFmtId="0" fontId="11" fillId="9" borderId="45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30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5"/>
  <sheetViews>
    <sheetView showGridLines="0" tabSelected="1" showWhiteSpace="0" topLeftCell="A70" zoomScaleNormal="100" workbookViewId="0">
      <selection activeCell="E93" sqref="E9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7.9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1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51" t="s">
        <v>0</v>
      </c>
      <c r="C9" s="25" t="s">
        <v>65</v>
      </c>
      <c r="D9" s="52"/>
      <c r="E9" s="165" t="s">
        <v>70</v>
      </c>
      <c r="F9" s="166"/>
      <c r="G9" s="26">
        <v>51000</v>
      </c>
    </row>
    <row r="10" spans="2:7" ht="38.25" customHeight="1" x14ac:dyDescent="0.35">
      <c r="B10" s="27" t="s">
        <v>1</v>
      </c>
      <c r="C10" s="28" t="s">
        <v>66</v>
      </c>
      <c r="D10" s="52"/>
      <c r="E10" s="163" t="s">
        <v>2</v>
      </c>
      <c r="F10" s="164"/>
      <c r="G10" s="29" t="s">
        <v>69</v>
      </c>
    </row>
    <row r="11" spans="2:7" ht="18" customHeight="1" x14ac:dyDescent="0.35">
      <c r="B11" s="27" t="s">
        <v>3</v>
      </c>
      <c r="C11" s="25" t="s">
        <v>4</v>
      </c>
      <c r="D11" s="52"/>
      <c r="E11" s="161" t="s">
        <v>71</v>
      </c>
      <c r="F11" s="162"/>
      <c r="G11" s="30">
        <v>300</v>
      </c>
    </row>
    <row r="12" spans="2:7" ht="11.25" customHeight="1" x14ac:dyDescent="0.35">
      <c r="B12" s="27" t="s">
        <v>5</v>
      </c>
      <c r="C12" s="25" t="s">
        <v>67</v>
      </c>
      <c r="D12" s="52"/>
      <c r="E12" s="31" t="s">
        <v>6</v>
      </c>
      <c r="F12" s="32"/>
      <c r="G12" s="26">
        <f>+G11*G9</f>
        <v>15300000</v>
      </c>
    </row>
    <row r="13" spans="2:7" ht="11.25" customHeight="1" x14ac:dyDescent="0.35">
      <c r="B13" s="27" t="s">
        <v>7</v>
      </c>
      <c r="C13" s="25" t="s">
        <v>68</v>
      </c>
      <c r="D13" s="52"/>
      <c r="E13" s="161" t="s">
        <v>8</v>
      </c>
      <c r="F13" s="162"/>
      <c r="G13" s="25" t="s">
        <v>72</v>
      </c>
    </row>
    <row r="14" spans="2:7" ht="13.5" customHeight="1" x14ac:dyDescent="0.35">
      <c r="B14" s="27" t="s">
        <v>9</v>
      </c>
      <c r="C14" s="25" t="s">
        <v>64</v>
      </c>
      <c r="D14" s="52"/>
      <c r="E14" s="161" t="s">
        <v>10</v>
      </c>
      <c r="F14" s="162"/>
      <c r="G14" s="25" t="s">
        <v>69</v>
      </c>
    </row>
    <row r="15" spans="2:7" ht="74.5" customHeight="1" x14ac:dyDescent="0.35">
      <c r="B15" s="27" t="s">
        <v>11</v>
      </c>
      <c r="C15" s="33">
        <v>44748</v>
      </c>
      <c r="D15" s="52"/>
      <c r="E15" s="167" t="s">
        <v>12</v>
      </c>
      <c r="F15" s="168"/>
      <c r="G15" s="34" t="s">
        <v>98</v>
      </c>
    </row>
    <row r="16" spans="2:7" ht="12" customHeight="1" x14ac:dyDescent="0.35">
      <c r="B16" s="53"/>
      <c r="C16" s="54"/>
      <c r="D16" s="55"/>
      <c r="E16" s="56"/>
      <c r="F16" s="56"/>
      <c r="G16" s="57"/>
    </row>
    <row r="17" spans="2:7" ht="12" customHeight="1" x14ac:dyDescent="0.35">
      <c r="B17" s="169" t="s">
        <v>13</v>
      </c>
      <c r="C17" s="170"/>
      <c r="D17" s="170"/>
      <c r="E17" s="170"/>
      <c r="F17" s="170"/>
      <c r="G17" s="170"/>
    </row>
    <row r="18" spans="2:7" ht="12" customHeight="1" x14ac:dyDescent="0.35">
      <c r="B18" s="58"/>
      <c r="C18" s="59"/>
      <c r="D18" s="59"/>
      <c r="E18" s="59"/>
      <c r="F18" s="60"/>
      <c r="G18" s="60"/>
    </row>
    <row r="19" spans="2:7" ht="12" customHeight="1" x14ac:dyDescent="0.35">
      <c r="B19" s="61" t="s">
        <v>14</v>
      </c>
      <c r="C19" s="62"/>
      <c r="D19" s="63"/>
      <c r="E19" s="63"/>
      <c r="F19" s="63"/>
      <c r="G19" s="63"/>
    </row>
    <row r="20" spans="2:7" ht="24" customHeight="1" x14ac:dyDescent="0.35">
      <c r="B20" s="64" t="s">
        <v>15</v>
      </c>
      <c r="C20" s="64" t="s">
        <v>16</v>
      </c>
      <c r="D20" s="64" t="s">
        <v>17</v>
      </c>
      <c r="E20" s="64" t="s">
        <v>18</v>
      </c>
      <c r="F20" s="64" t="s">
        <v>19</v>
      </c>
      <c r="G20" s="64" t="s">
        <v>20</v>
      </c>
    </row>
    <row r="21" spans="2:7" ht="12.75" customHeight="1" x14ac:dyDescent="0.35">
      <c r="B21" s="35" t="s">
        <v>21</v>
      </c>
      <c r="C21" s="36" t="s">
        <v>22</v>
      </c>
      <c r="D21" s="37">
        <v>0.5</v>
      </c>
      <c r="E21" s="35" t="s">
        <v>73</v>
      </c>
      <c r="F21" s="26">
        <v>15000</v>
      </c>
      <c r="G21" s="26">
        <f>(D21*F21)</f>
        <v>7500</v>
      </c>
    </row>
    <row r="22" spans="2:7" ht="15.65" customHeight="1" x14ac:dyDescent="0.35">
      <c r="B22" s="35" t="s">
        <v>97</v>
      </c>
      <c r="C22" s="36" t="s">
        <v>22</v>
      </c>
      <c r="D22" s="37">
        <v>26</v>
      </c>
      <c r="E22" s="35" t="s">
        <v>87</v>
      </c>
      <c r="F22" s="26">
        <v>15000</v>
      </c>
      <c r="G22" s="26">
        <f t="shared" ref="G22:G27" si="0">(D22*F22)</f>
        <v>390000</v>
      </c>
    </row>
    <row r="23" spans="2:7" ht="26.15" customHeight="1" x14ac:dyDescent="0.35">
      <c r="B23" s="35" t="s">
        <v>74</v>
      </c>
      <c r="C23" s="36" t="s">
        <v>27</v>
      </c>
      <c r="D23" s="37">
        <v>4</v>
      </c>
      <c r="E23" s="35" t="s">
        <v>73</v>
      </c>
      <c r="F23" s="26">
        <v>15000</v>
      </c>
      <c r="G23" s="26">
        <f t="shared" si="0"/>
        <v>60000</v>
      </c>
    </row>
    <row r="24" spans="2:7" ht="14.5" customHeight="1" x14ac:dyDescent="0.35">
      <c r="B24" s="35" t="s">
        <v>75</v>
      </c>
      <c r="C24" s="36" t="s">
        <v>27</v>
      </c>
      <c r="D24" s="37">
        <v>20</v>
      </c>
      <c r="E24" s="35" t="s">
        <v>73</v>
      </c>
      <c r="F24" s="26">
        <v>15000</v>
      </c>
      <c r="G24" s="26">
        <f t="shared" si="0"/>
        <v>300000</v>
      </c>
    </row>
    <row r="25" spans="2:7" ht="14.5" customHeight="1" x14ac:dyDescent="0.35">
      <c r="B25" s="35" t="s">
        <v>76</v>
      </c>
      <c r="C25" s="36" t="s">
        <v>27</v>
      </c>
      <c r="D25" s="37">
        <v>25</v>
      </c>
      <c r="E25" s="35" t="s">
        <v>77</v>
      </c>
      <c r="F25" s="26">
        <v>15000</v>
      </c>
      <c r="G25" s="26">
        <f t="shared" si="0"/>
        <v>375000</v>
      </c>
    </row>
    <row r="26" spans="2:7" ht="14.5" customHeight="1" x14ac:dyDescent="0.35">
      <c r="B26" s="35" t="s">
        <v>78</v>
      </c>
      <c r="C26" s="36" t="s">
        <v>27</v>
      </c>
      <c r="D26" s="37">
        <v>12</v>
      </c>
      <c r="E26" s="35" t="s">
        <v>29</v>
      </c>
      <c r="F26" s="26">
        <v>15000</v>
      </c>
      <c r="G26" s="26">
        <f t="shared" si="0"/>
        <v>180000</v>
      </c>
    </row>
    <row r="27" spans="2:7" ht="12.75" customHeight="1" x14ac:dyDescent="0.35">
      <c r="B27" s="35" t="s">
        <v>79</v>
      </c>
      <c r="C27" s="36" t="s">
        <v>27</v>
      </c>
      <c r="D27" s="37">
        <v>40</v>
      </c>
      <c r="E27" s="35" t="s">
        <v>88</v>
      </c>
      <c r="F27" s="26">
        <v>15000</v>
      </c>
      <c r="G27" s="26">
        <f t="shared" si="0"/>
        <v>600000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1912500</v>
      </c>
    </row>
    <row r="29" spans="2:7" ht="12" customHeight="1" x14ac:dyDescent="0.35">
      <c r="B29" s="58"/>
      <c r="C29" s="60"/>
      <c r="D29" s="60"/>
      <c r="E29" s="60"/>
      <c r="F29" s="65"/>
      <c r="G29" s="65"/>
    </row>
    <row r="30" spans="2:7" ht="12" customHeight="1" x14ac:dyDescent="0.35">
      <c r="B30" s="66" t="s">
        <v>24</v>
      </c>
      <c r="C30" s="67"/>
      <c r="D30" s="68"/>
      <c r="E30" s="68"/>
      <c r="F30" s="69"/>
      <c r="G30" s="69"/>
    </row>
    <row r="31" spans="2:7" ht="24" customHeight="1" x14ac:dyDescent="0.35">
      <c r="B31" s="70" t="s">
        <v>15</v>
      </c>
      <c r="C31" s="71" t="s">
        <v>16</v>
      </c>
      <c r="D31" s="71" t="s">
        <v>17</v>
      </c>
      <c r="E31" s="70" t="s">
        <v>18</v>
      </c>
      <c r="F31" s="71" t="s">
        <v>19</v>
      </c>
      <c r="G31" s="70" t="s">
        <v>20</v>
      </c>
    </row>
    <row r="32" spans="2:7" ht="12" customHeight="1" x14ac:dyDescent="0.35">
      <c r="B32" s="72"/>
      <c r="C32" s="73"/>
      <c r="D32" s="73"/>
      <c r="E32" s="73"/>
      <c r="F32" s="72"/>
      <c r="G32" s="72"/>
    </row>
    <row r="33" spans="2:7" ht="12" customHeight="1" x14ac:dyDescent="0.35">
      <c r="B33" s="9" t="s">
        <v>25</v>
      </c>
      <c r="C33" s="10"/>
      <c r="D33" s="10"/>
      <c r="E33" s="10"/>
      <c r="F33" s="11"/>
      <c r="G33" s="11">
        <f>SUM(G32)</f>
        <v>0</v>
      </c>
    </row>
    <row r="34" spans="2:7" ht="12" customHeight="1" x14ac:dyDescent="0.35">
      <c r="B34" s="74"/>
      <c r="C34" s="75"/>
      <c r="D34" s="75"/>
      <c r="E34" s="75"/>
      <c r="F34" s="76"/>
      <c r="G34" s="76"/>
    </row>
    <row r="35" spans="2:7" ht="12" customHeight="1" x14ac:dyDescent="0.35">
      <c r="B35" s="66" t="s">
        <v>26</v>
      </c>
      <c r="C35" s="67"/>
      <c r="D35" s="68"/>
      <c r="E35" s="68"/>
      <c r="F35" s="69"/>
      <c r="G35" s="69"/>
    </row>
    <row r="36" spans="2:7" ht="24" customHeight="1" x14ac:dyDescent="0.35">
      <c r="B36" s="77" t="s">
        <v>15</v>
      </c>
      <c r="C36" s="77" t="s">
        <v>16</v>
      </c>
      <c r="D36" s="77" t="s">
        <v>17</v>
      </c>
      <c r="E36" s="77" t="s">
        <v>18</v>
      </c>
      <c r="F36" s="78" t="s">
        <v>19</v>
      </c>
      <c r="G36" s="77" t="s">
        <v>20</v>
      </c>
    </row>
    <row r="37" spans="2:7" ht="12.75" customHeight="1" x14ac:dyDescent="0.35">
      <c r="B37" s="132" t="s">
        <v>28</v>
      </c>
      <c r="C37" s="133" t="s">
        <v>27</v>
      </c>
      <c r="D37" s="134">
        <v>0.5</v>
      </c>
      <c r="E37" s="135" t="s">
        <v>73</v>
      </c>
      <c r="F37" s="136">
        <v>240000</v>
      </c>
      <c r="G37" s="136">
        <f t="shared" ref="G37" si="1">(D37*F37)</f>
        <v>120000</v>
      </c>
    </row>
    <row r="38" spans="2:7" ht="12.75" customHeight="1" x14ac:dyDescent="0.35">
      <c r="B38" s="141" t="s">
        <v>96</v>
      </c>
      <c r="C38" s="142" t="s">
        <v>27</v>
      </c>
      <c r="D38" s="143">
        <v>0.5</v>
      </c>
      <c r="E38" s="144" t="s">
        <v>73</v>
      </c>
      <c r="F38" s="145">
        <v>240000</v>
      </c>
      <c r="G38" s="145">
        <f t="shared" ref="G38" si="2">(D38*F38)</f>
        <v>120000</v>
      </c>
    </row>
    <row r="39" spans="2:7" ht="12.75" customHeight="1" x14ac:dyDescent="0.35">
      <c r="B39" s="137" t="s">
        <v>31</v>
      </c>
      <c r="C39" s="138"/>
      <c r="D39" s="138"/>
      <c r="E39" s="138"/>
      <c r="F39" s="139"/>
      <c r="G39" s="140">
        <f>SUM(G37:G38)</f>
        <v>240000</v>
      </c>
    </row>
    <row r="40" spans="2:7" ht="12" customHeight="1" x14ac:dyDescent="0.35">
      <c r="B40" s="74"/>
      <c r="C40" s="75"/>
      <c r="D40" s="75"/>
      <c r="E40" s="75"/>
      <c r="F40" s="76"/>
      <c r="G40" s="76"/>
    </row>
    <row r="41" spans="2:7" ht="12" customHeight="1" x14ac:dyDescent="0.35">
      <c r="B41" s="66" t="s">
        <v>32</v>
      </c>
      <c r="C41" s="67"/>
      <c r="D41" s="68"/>
      <c r="E41" s="68"/>
      <c r="F41" s="69"/>
      <c r="G41" s="69"/>
    </row>
    <row r="42" spans="2:7" ht="24" customHeight="1" x14ac:dyDescent="0.35">
      <c r="B42" s="78" t="s">
        <v>33</v>
      </c>
      <c r="C42" s="78" t="s">
        <v>34</v>
      </c>
      <c r="D42" s="78" t="s">
        <v>35</v>
      </c>
      <c r="E42" s="78" t="s">
        <v>18</v>
      </c>
      <c r="F42" s="78" t="s">
        <v>19</v>
      </c>
      <c r="G42" s="78" t="s">
        <v>20</v>
      </c>
    </row>
    <row r="43" spans="2:7" ht="12.75" customHeight="1" x14ac:dyDescent="0.35">
      <c r="B43" s="38" t="s">
        <v>36</v>
      </c>
      <c r="C43" s="39"/>
      <c r="D43" s="39"/>
      <c r="E43" s="39"/>
      <c r="F43" s="39"/>
      <c r="G43" s="39"/>
    </row>
    <row r="44" spans="2:7" ht="12.75" customHeight="1" x14ac:dyDescent="0.35">
      <c r="B44" s="31" t="s">
        <v>37</v>
      </c>
      <c r="C44" s="40" t="s">
        <v>40</v>
      </c>
      <c r="D44" s="41">
        <v>8</v>
      </c>
      <c r="E44" s="40" t="s">
        <v>80</v>
      </c>
      <c r="F44" s="30">
        <v>41000</v>
      </c>
      <c r="G44" s="13">
        <f>(D44*F44)</f>
        <v>328000</v>
      </c>
    </row>
    <row r="45" spans="2:7" ht="12.75" customHeight="1" x14ac:dyDescent="0.35">
      <c r="B45" s="42" t="s">
        <v>38</v>
      </c>
      <c r="C45" s="14"/>
      <c r="D45" s="32"/>
      <c r="E45" s="14"/>
      <c r="F45" s="30"/>
      <c r="G45" s="13"/>
    </row>
    <row r="46" spans="2:7" ht="12.75" customHeight="1" x14ac:dyDescent="0.35">
      <c r="B46" s="31" t="s">
        <v>39</v>
      </c>
      <c r="C46" s="40" t="s">
        <v>82</v>
      </c>
      <c r="D46" s="41">
        <v>24</v>
      </c>
      <c r="E46" s="40" t="s">
        <v>30</v>
      </c>
      <c r="F46" s="30">
        <v>49000</v>
      </c>
      <c r="G46" s="13">
        <f t="shared" ref="G46:G52" si="3">(D46*F46)</f>
        <v>1176000</v>
      </c>
    </row>
    <row r="47" spans="2:7" ht="12.75" customHeight="1" x14ac:dyDescent="0.35">
      <c r="B47" s="31" t="s">
        <v>81</v>
      </c>
      <c r="C47" s="40" t="s">
        <v>82</v>
      </c>
      <c r="D47" s="41">
        <v>8</v>
      </c>
      <c r="E47" s="40" t="s">
        <v>30</v>
      </c>
      <c r="F47" s="30">
        <v>49500</v>
      </c>
      <c r="G47" s="13">
        <f t="shared" si="3"/>
        <v>396000</v>
      </c>
    </row>
    <row r="48" spans="2:7" ht="12.75" customHeight="1" x14ac:dyDescent="0.35">
      <c r="B48" s="31" t="s">
        <v>83</v>
      </c>
      <c r="C48" s="40" t="s">
        <v>84</v>
      </c>
      <c r="D48" s="41">
        <v>720</v>
      </c>
      <c r="E48" s="40" t="s">
        <v>73</v>
      </c>
      <c r="F48" s="30">
        <v>3500</v>
      </c>
      <c r="G48" s="13">
        <f t="shared" si="3"/>
        <v>2520000</v>
      </c>
    </row>
    <row r="49" spans="2:7" ht="12.75" customHeight="1" x14ac:dyDescent="0.35">
      <c r="B49" s="42" t="s">
        <v>41</v>
      </c>
      <c r="C49" s="14"/>
      <c r="D49" s="32"/>
      <c r="E49" s="14"/>
      <c r="F49" s="30"/>
      <c r="G49" s="13"/>
    </row>
    <row r="50" spans="2:7" ht="12.75" customHeight="1" x14ac:dyDescent="0.35">
      <c r="B50" s="31" t="s">
        <v>85</v>
      </c>
      <c r="C50" s="40" t="s">
        <v>40</v>
      </c>
      <c r="D50" s="41">
        <v>4</v>
      </c>
      <c r="E50" s="40" t="s">
        <v>86</v>
      </c>
      <c r="F50" s="30">
        <v>39500</v>
      </c>
      <c r="G50" s="13">
        <f t="shared" si="3"/>
        <v>158000</v>
      </c>
    </row>
    <row r="51" spans="2:7" ht="12.75" customHeight="1" x14ac:dyDescent="0.35">
      <c r="B51" s="42" t="s">
        <v>43</v>
      </c>
      <c r="C51" s="14"/>
      <c r="D51" s="32"/>
      <c r="E51" s="14"/>
      <c r="F51" s="30"/>
      <c r="G51" s="13"/>
    </row>
    <row r="52" spans="2:7" ht="13" customHeight="1" x14ac:dyDescent="0.35">
      <c r="B52" s="43" t="s">
        <v>107</v>
      </c>
      <c r="C52" s="44" t="s">
        <v>40</v>
      </c>
      <c r="D52" s="45">
        <v>7</v>
      </c>
      <c r="E52" s="44" t="s">
        <v>29</v>
      </c>
      <c r="F52" s="46">
        <v>48500</v>
      </c>
      <c r="G52" s="13">
        <f t="shared" si="3"/>
        <v>339500</v>
      </c>
    </row>
    <row r="53" spans="2:7" ht="13" customHeight="1" x14ac:dyDescent="0.35">
      <c r="B53" s="43" t="s">
        <v>99</v>
      </c>
      <c r="C53" s="44" t="s">
        <v>42</v>
      </c>
      <c r="D53" s="45">
        <v>6</v>
      </c>
      <c r="E53" s="44" t="s">
        <v>29</v>
      </c>
      <c r="F53" s="46">
        <v>28500</v>
      </c>
      <c r="G53" s="13">
        <f>(D53*F53)</f>
        <v>171000</v>
      </c>
    </row>
    <row r="54" spans="2:7" ht="13.5" customHeight="1" x14ac:dyDescent="0.35">
      <c r="B54" s="9" t="s">
        <v>44</v>
      </c>
      <c r="C54" s="10"/>
      <c r="D54" s="10"/>
      <c r="E54" s="10"/>
      <c r="F54" s="11"/>
      <c r="G54" s="12">
        <f>SUM(G43:G53)</f>
        <v>5088500</v>
      </c>
    </row>
    <row r="55" spans="2:7" ht="12" customHeight="1" x14ac:dyDescent="0.35">
      <c r="B55" s="74"/>
      <c r="C55" s="75"/>
      <c r="D55" s="75"/>
      <c r="E55" s="79"/>
      <c r="F55" s="76"/>
      <c r="G55" s="76"/>
    </row>
    <row r="56" spans="2:7" ht="12" customHeight="1" x14ac:dyDescent="0.35">
      <c r="B56" s="66" t="s">
        <v>45</v>
      </c>
      <c r="C56" s="67"/>
      <c r="D56" s="68"/>
      <c r="E56" s="68"/>
      <c r="F56" s="69"/>
      <c r="G56" s="69"/>
    </row>
    <row r="57" spans="2:7" ht="24" customHeight="1" x14ac:dyDescent="0.35">
      <c r="B57" s="77" t="s">
        <v>46</v>
      </c>
      <c r="C57" s="78" t="s">
        <v>34</v>
      </c>
      <c r="D57" s="78" t="s">
        <v>35</v>
      </c>
      <c r="E57" s="77" t="s">
        <v>18</v>
      </c>
      <c r="F57" s="78" t="s">
        <v>19</v>
      </c>
      <c r="G57" s="77" t="s">
        <v>20</v>
      </c>
    </row>
    <row r="58" spans="2:7" ht="12.75" customHeight="1" x14ac:dyDescent="0.35">
      <c r="B58" s="47"/>
      <c r="C58" s="48"/>
      <c r="D58" s="30"/>
      <c r="E58" s="49"/>
      <c r="F58" s="50"/>
      <c r="G58" s="30"/>
    </row>
    <row r="59" spans="2:7" ht="14.5" x14ac:dyDescent="0.35">
      <c r="B59" s="146"/>
      <c r="C59" s="14"/>
      <c r="D59" s="13"/>
      <c r="E59" s="16"/>
      <c r="F59" s="15"/>
      <c r="G59" s="13"/>
    </row>
    <row r="60" spans="2:7" ht="13.5" customHeight="1" x14ac:dyDescent="0.35">
      <c r="B60" s="80" t="s">
        <v>47</v>
      </c>
      <c r="C60" s="81"/>
      <c r="D60" s="81"/>
      <c r="E60" s="81"/>
      <c r="F60" s="82"/>
      <c r="G60" s="83">
        <f>SUM(G58:G59)</f>
        <v>0</v>
      </c>
    </row>
    <row r="61" spans="2:7" ht="12" customHeight="1" x14ac:dyDescent="0.35">
      <c r="B61" s="84"/>
      <c r="C61" s="84"/>
      <c r="D61" s="84"/>
      <c r="E61" s="84"/>
      <c r="F61" s="85"/>
      <c r="G61" s="85"/>
    </row>
    <row r="62" spans="2:7" ht="12" customHeight="1" x14ac:dyDescent="0.35">
      <c r="B62" s="86" t="s">
        <v>48</v>
      </c>
      <c r="C62" s="87"/>
      <c r="D62" s="87"/>
      <c r="E62" s="87"/>
      <c r="F62" s="87"/>
      <c r="G62" s="88">
        <f>G28+G39+G54+G60</f>
        <v>7241000</v>
      </c>
    </row>
    <row r="63" spans="2:7" ht="12" customHeight="1" x14ac:dyDescent="0.35">
      <c r="B63" s="89" t="s">
        <v>49</v>
      </c>
      <c r="C63" s="90"/>
      <c r="D63" s="90"/>
      <c r="E63" s="90"/>
      <c r="F63" s="90"/>
      <c r="G63" s="91">
        <f>G62*0.05</f>
        <v>362050</v>
      </c>
    </row>
    <row r="64" spans="2:7" ht="12" customHeight="1" x14ac:dyDescent="0.35">
      <c r="B64" s="92" t="s">
        <v>50</v>
      </c>
      <c r="C64" s="93"/>
      <c r="D64" s="93"/>
      <c r="E64" s="93"/>
      <c r="F64" s="93"/>
      <c r="G64" s="94">
        <f>G63+G62</f>
        <v>7603050</v>
      </c>
    </row>
    <row r="65" spans="2:7" ht="12" customHeight="1" x14ac:dyDescent="0.35">
      <c r="B65" s="89" t="s">
        <v>51</v>
      </c>
      <c r="C65" s="90"/>
      <c r="D65" s="90"/>
      <c r="E65" s="90"/>
      <c r="F65" s="90"/>
      <c r="G65" s="91">
        <f>G12</f>
        <v>15300000</v>
      </c>
    </row>
    <row r="66" spans="2:7" ht="12" customHeight="1" x14ac:dyDescent="0.35">
      <c r="B66" s="95" t="s">
        <v>52</v>
      </c>
      <c r="C66" s="96"/>
      <c r="D66" s="96"/>
      <c r="E66" s="96"/>
      <c r="F66" s="96"/>
      <c r="G66" s="97">
        <f>G65-G64</f>
        <v>7696950</v>
      </c>
    </row>
    <row r="67" spans="2:7" ht="12" customHeight="1" x14ac:dyDescent="0.35">
      <c r="B67" s="131" t="s">
        <v>105</v>
      </c>
      <c r="C67" s="21"/>
      <c r="D67" s="21"/>
      <c r="E67" s="21"/>
      <c r="F67" s="21"/>
      <c r="G67" s="19"/>
    </row>
    <row r="68" spans="2:7" ht="12.75" customHeight="1" thickBot="1" x14ac:dyDescent="0.4">
      <c r="B68" s="22"/>
      <c r="C68" s="21"/>
      <c r="D68" s="21"/>
      <c r="E68" s="21"/>
      <c r="F68" s="21"/>
      <c r="G68" s="19"/>
    </row>
    <row r="69" spans="2:7" ht="12" customHeight="1" x14ac:dyDescent="0.35">
      <c r="B69" s="117" t="s">
        <v>106</v>
      </c>
      <c r="C69" s="118"/>
      <c r="D69" s="118"/>
      <c r="E69" s="119"/>
      <c r="F69" s="120"/>
      <c r="G69" s="19"/>
    </row>
    <row r="70" spans="2:7" ht="12" customHeight="1" x14ac:dyDescent="0.35">
      <c r="B70" s="98" t="s">
        <v>53</v>
      </c>
      <c r="C70" s="121"/>
      <c r="D70" s="121"/>
      <c r="E70" s="122"/>
      <c r="F70" s="123"/>
      <c r="G70" s="19"/>
    </row>
    <row r="71" spans="2:7" ht="12" customHeight="1" x14ac:dyDescent="0.35">
      <c r="B71" s="98" t="s">
        <v>89</v>
      </c>
      <c r="C71" s="121"/>
      <c r="D71" s="121"/>
      <c r="E71" s="122"/>
      <c r="F71" s="123"/>
      <c r="G71" s="19"/>
    </row>
    <row r="72" spans="2:7" ht="12" customHeight="1" x14ac:dyDescent="0.35">
      <c r="B72" s="98" t="s">
        <v>90</v>
      </c>
      <c r="C72" s="121"/>
      <c r="D72" s="121"/>
      <c r="E72" s="122"/>
      <c r="F72" s="123"/>
      <c r="G72" s="19"/>
    </row>
    <row r="73" spans="2:7" ht="12" customHeight="1" x14ac:dyDescent="0.35">
      <c r="B73" s="98" t="s">
        <v>91</v>
      </c>
      <c r="C73" s="121"/>
      <c r="D73" s="121"/>
      <c r="E73" s="122"/>
      <c r="F73" s="123"/>
      <c r="G73" s="19"/>
    </row>
    <row r="74" spans="2:7" ht="12" customHeight="1" x14ac:dyDescent="0.35">
      <c r="B74" s="98" t="s">
        <v>92</v>
      </c>
      <c r="C74" s="121"/>
      <c r="D74" s="121"/>
      <c r="E74" s="122"/>
      <c r="F74" s="123"/>
      <c r="G74" s="19"/>
    </row>
    <row r="75" spans="2:7" ht="12" customHeight="1" x14ac:dyDescent="0.35">
      <c r="B75" s="98" t="s">
        <v>93</v>
      </c>
      <c r="C75" s="121"/>
      <c r="D75" s="121"/>
      <c r="E75" s="122"/>
      <c r="F75" s="123"/>
      <c r="G75" s="19"/>
    </row>
    <row r="76" spans="2:7" ht="12" customHeight="1" x14ac:dyDescent="0.35">
      <c r="B76" s="98" t="s">
        <v>104</v>
      </c>
      <c r="C76" s="121"/>
      <c r="D76" s="121"/>
      <c r="E76" s="122"/>
      <c r="F76" s="123"/>
      <c r="G76" s="19"/>
    </row>
    <row r="77" spans="2:7" ht="12" customHeight="1" x14ac:dyDescent="0.35">
      <c r="B77" s="98" t="s">
        <v>101</v>
      </c>
      <c r="C77" s="121"/>
      <c r="D77" s="121"/>
      <c r="E77" s="122"/>
      <c r="F77" s="123"/>
      <c r="G77" s="19"/>
    </row>
    <row r="78" spans="2:7" ht="12" customHeight="1" x14ac:dyDescent="0.35">
      <c r="B78" s="98" t="s">
        <v>102</v>
      </c>
      <c r="C78" s="121"/>
      <c r="D78" s="121"/>
      <c r="E78" s="122"/>
      <c r="F78" s="123"/>
      <c r="G78" s="19"/>
    </row>
    <row r="79" spans="2:7" ht="12.75" customHeight="1" thickBot="1" x14ac:dyDescent="0.4">
      <c r="B79" s="99" t="s">
        <v>103</v>
      </c>
      <c r="C79" s="124"/>
      <c r="D79" s="124"/>
      <c r="E79" s="125"/>
      <c r="F79" s="126"/>
      <c r="G79" s="19"/>
    </row>
    <row r="80" spans="2:7" ht="12.75" customHeight="1" thickBot="1" x14ac:dyDescent="0.4">
      <c r="B80" s="24"/>
      <c r="C80" s="20"/>
      <c r="D80" s="20"/>
      <c r="E80" s="20"/>
      <c r="F80" s="20"/>
      <c r="G80" s="19"/>
    </row>
    <row r="81" spans="1:251" ht="15" customHeight="1" thickBot="1" x14ac:dyDescent="0.4">
      <c r="B81" s="159" t="s">
        <v>54</v>
      </c>
      <c r="C81" s="160"/>
      <c r="D81" s="115"/>
      <c r="E81" s="127"/>
      <c r="F81" s="17"/>
      <c r="G81" s="19"/>
    </row>
    <row r="82" spans="1:251" ht="12" customHeight="1" x14ac:dyDescent="0.35">
      <c r="B82" s="112" t="s">
        <v>46</v>
      </c>
      <c r="C82" s="113" t="s">
        <v>55</v>
      </c>
      <c r="D82" s="114" t="s">
        <v>56</v>
      </c>
      <c r="E82" s="127"/>
      <c r="F82" s="17"/>
      <c r="G82" s="19"/>
    </row>
    <row r="83" spans="1:251" ht="12" customHeight="1" x14ac:dyDescent="0.35">
      <c r="B83" s="100" t="s">
        <v>57</v>
      </c>
      <c r="C83" s="101">
        <f>+G28</f>
        <v>1912500</v>
      </c>
      <c r="D83" s="102">
        <f>(C83/C89)</f>
        <v>0.25154378834809715</v>
      </c>
      <c r="E83" s="127"/>
      <c r="F83" s="17"/>
      <c r="G83" s="19"/>
    </row>
    <row r="84" spans="1:251" ht="12" customHeight="1" x14ac:dyDescent="0.35">
      <c r="B84" s="100" t="s">
        <v>58</v>
      </c>
      <c r="C84" s="103">
        <v>0</v>
      </c>
      <c r="D84" s="102">
        <v>0</v>
      </c>
      <c r="E84" s="127"/>
      <c r="F84" s="17"/>
      <c r="G84" s="19"/>
    </row>
    <row r="85" spans="1:251" ht="12" customHeight="1" x14ac:dyDescent="0.35">
      <c r="B85" s="100" t="s">
        <v>59</v>
      </c>
      <c r="C85" s="101">
        <f>+G39</f>
        <v>240000</v>
      </c>
      <c r="D85" s="102">
        <f>(C85/C89)</f>
        <v>3.156627932211415E-2</v>
      </c>
      <c r="E85" s="127"/>
      <c r="F85" s="17"/>
      <c r="G85" s="19"/>
    </row>
    <row r="86" spans="1:251" ht="12" customHeight="1" x14ac:dyDescent="0.35">
      <c r="B86" s="100" t="s">
        <v>33</v>
      </c>
      <c r="C86" s="101">
        <f>+G54</f>
        <v>5088500</v>
      </c>
      <c r="D86" s="102">
        <f>(C86/C89)</f>
        <v>0.66927088471074103</v>
      </c>
      <c r="E86" s="127"/>
      <c r="F86" s="17"/>
      <c r="G86" s="19"/>
    </row>
    <row r="87" spans="1:251" ht="12" customHeight="1" x14ac:dyDescent="0.35">
      <c r="B87" s="100" t="s">
        <v>60</v>
      </c>
      <c r="C87" s="104">
        <f>+G60</f>
        <v>0</v>
      </c>
      <c r="D87" s="102">
        <f>(C87/C89)</f>
        <v>0</v>
      </c>
      <c r="E87" s="128"/>
      <c r="F87" s="18"/>
      <c r="G87" s="19"/>
    </row>
    <row r="88" spans="1:251" ht="12" customHeight="1" x14ac:dyDescent="0.35">
      <c r="B88" s="100" t="s">
        <v>61</v>
      </c>
      <c r="C88" s="104">
        <f>+G63</f>
        <v>362050</v>
      </c>
      <c r="D88" s="102">
        <f>(C88/C89)</f>
        <v>4.7619047619047616E-2</v>
      </c>
      <c r="E88" s="128"/>
      <c r="F88" s="18"/>
      <c r="G88" s="19"/>
    </row>
    <row r="89" spans="1:251" ht="12.75" customHeight="1" thickBot="1" x14ac:dyDescent="0.4">
      <c r="B89" s="105" t="s">
        <v>62</v>
      </c>
      <c r="C89" s="106">
        <f>SUM(C83:C88)</f>
        <v>7603050</v>
      </c>
      <c r="D89" s="107">
        <f>SUM(D83:D88)</f>
        <v>1</v>
      </c>
      <c r="E89" s="128"/>
      <c r="F89" s="18"/>
      <c r="G89" s="19"/>
    </row>
    <row r="90" spans="1:251" ht="12" customHeight="1" x14ac:dyDescent="0.35">
      <c r="B90" s="129"/>
      <c r="C90" s="130"/>
      <c r="D90" s="130"/>
      <c r="E90" s="130"/>
      <c r="F90" s="21"/>
      <c r="G90" s="19"/>
    </row>
    <row r="91" spans="1:251" ht="12.75" customHeight="1" thickBot="1" x14ac:dyDescent="0.4">
      <c r="B91" s="23"/>
      <c r="C91" s="130"/>
      <c r="D91" s="130"/>
      <c r="E91" s="130"/>
      <c r="F91" s="21"/>
      <c r="G91" s="19"/>
    </row>
    <row r="92" spans="1:251" ht="12" customHeight="1" thickBot="1" x14ac:dyDescent="0.4">
      <c r="B92" s="108"/>
      <c r="C92" s="109" t="s">
        <v>100</v>
      </c>
      <c r="D92" s="110"/>
      <c r="E92" s="111"/>
      <c r="F92" s="18"/>
      <c r="G92" s="19"/>
    </row>
    <row r="93" spans="1:251" s="154" customFormat="1" ht="12" customHeight="1" x14ac:dyDescent="0.35">
      <c r="A93" s="151"/>
      <c r="B93" s="155" t="s">
        <v>94</v>
      </c>
      <c r="C93" s="147">
        <f>51000-15300</f>
        <v>35700</v>
      </c>
      <c r="D93" s="147">
        <f>51000-10200</f>
        <v>40800</v>
      </c>
      <c r="E93" s="148">
        <v>51000</v>
      </c>
      <c r="F93" s="157"/>
      <c r="G93" s="158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1"/>
      <c r="BX93" s="151"/>
      <c r="BY93" s="151"/>
      <c r="BZ93" s="151"/>
      <c r="CA93" s="151"/>
      <c r="CB93" s="151"/>
      <c r="CC93" s="151"/>
      <c r="CD93" s="151"/>
      <c r="CE93" s="151"/>
      <c r="CF93" s="151"/>
      <c r="CG93" s="151"/>
      <c r="CH93" s="151"/>
      <c r="CI93" s="151"/>
      <c r="CJ93" s="151"/>
      <c r="CK93" s="151"/>
      <c r="CL93" s="151"/>
      <c r="CM93" s="151"/>
      <c r="CN93" s="151"/>
      <c r="CO93" s="151"/>
      <c r="CP93" s="151"/>
      <c r="CQ93" s="151"/>
      <c r="CR93" s="151"/>
      <c r="CS93" s="151"/>
      <c r="CT93" s="151"/>
      <c r="CU93" s="151"/>
      <c r="CV93" s="151"/>
      <c r="CW93" s="151"/>
      <c r="CX93" s="151"/>
      <c r="CY93" s="151"/>
      <c r="CZ93" s="151"/>
      <c r="DA93" s="151"/>
      <c r="DB93" s="151"/>
      <c r="DC93" s="151"/>
      <c r="DD93" s="151"/>
      <c r="DE93" s="151"/>
      <c r="DF93" s="151"/>
      <c r="DG93" s="151"/>
      <c r="DH93" s="151"/>
      <c r="DI93" s="151"/>
      <c r="DJ93" s="151"/>
      <c r="DK93" s="151"/>
      <c r="DL93" s="151"/>
      <c r="DM93" s="151"/>
      <c r="DN93" s="151"/>
      <c r="DO93" s="151"/>
      <c r="DP93" s="151"/>
      <c r="DQ93" s="151"/>
      <c r="DR93" s="151"/>
      <c r="DS93" s="151"/>
      <c r="DT93" s="151"/>
      <c r="DU93" s="151"/>
      <c r="DV93" s="151"/>
      <c r="DW93" s="151"/>
      <c r="DX93" s="151"/>
      <c r="DY93" s="151"/>
      <c r="DZ93" s="151"/>
      <c r="EA93" s="151"/>
      <c r="EB93" s="151"/>
      <c r="EC93" s="151"/>
      <c r="ED93" s="151"/>
      <c r="EE93" s="151"/>
      <c r="EF93" s="151"/>
      <c r="EG93" s="151"/>
      <c r="EH93" s="151"/>
      <c r="EI93" s="151"/>
      <c r="EJ93" s="151"/>
      <c r="EK93" s="151"/>
      <c r="EL93" s="151"/>
      <c r="EM93" s="151"/>
      <c r="EN93" s="151"/>
      <c r="EO93" s="151"/>
      <c r="EP93" s="151"/>
      <c r="EQ93" s="151"/>
      <c r="ER93" s="151"/>
      <c r="ES93" s="151"/>
      <c r="ET93" s="151"/>
      <c r="EU93" s="151"/>
      <c r="EV93" s="151"/>
      <c r="EW93" s="151"/>
      <c r="EX93" s="151"/>
      <c r="EY93" s="151"/>
      <c r="EZ93" s="151"/>
      <c r="FA93" s="151"/>
      <c r="FB93" s="151"/>
      <c r="FC93" s="151"/>
      <c r="FD93" s="151"/>
      <c r="FE93" s="151"/>
      <c r="FF93" s="151"/>
      <c r="FG93" s="151"/>
      <c r="FH93" s="151"/>
      <c r="FI93" s="151"/>
      <c r="FJ93" s="151"/>
      <c r="FK93" s="151"/>
      <c r="FL93" s="151"/>
      <c r="FM93" s="151"/>
      <c r="FN93" s="151"/>
      <c r="FO93" s="151"/>
      <c r="FP93" s="151"/>
      <c r="FQ93" s="151"/>
      <c r="FR93" s="151"/>
      <c r="FS93" s="151"/>
      <c r="FT93" s="151"/>
      <c r="FU93" s="151"/>
      <c r="FV93" s="151"/>
      <c r="FW93" s="151"/>
      <c r="FX93" s="151"/>
      <c r="FY93" s="151"/>
      <c r="FZ93" s="151"/>
      <c r="GA93" s="151"/>
      <c r="GB93" s="151"/>
      <c r="GC93" s="151"/>
      <c r="GD93" s="151"/>
      <c r="GE93" s="151"/>
      <c r="GF93" s="151"/>
      <c r="GG93" s="151"/>
      <c r="GH93" s="151"/>
      <c r="GI93" s="151"/>
      <c r="GJ93" s="151"/>
      <c r="GK93" s="151"/>
      <c r="GL93" s="151"/>
      <c r="GM93" s="151"/>
      <c r="GN93" s="151"/>
      <c r="GO93" s="151"/>
      <c r="GP93" s="151"/>
      <c r="GQ93" s="151"/>
      <c r="GR93" s="151"/>
      <c r="GS93" s="151"/>
      <c r="GT93" s="151"/>
      <c r="GU93" s="151"/>
      <c r="GV93" s="151"/>
      <c r="GW93" s="151"/>
      <c r="GX93" s="151"/>
      <c r="GY93" s="151"/>
      <c r="GZ93" s="151"/>
      <c r="HA93" s="151"/>
      <c r="HB93" s="151"/>
      <c r="HC93" s="151"/>
      <c r="HD93" s="151"/>
      <c r="HE93" s="151"/>
      <c r="HF93" s="151"/>
      <c r="HG93" s="151"/>
      <c r="HH93" s="151"/>
      <c r="HI93" s="151"/>
      <c r="HJ93" s="151"/>
      <c r="HK93" s="151"/>
      <c r="HL93" s="151"/>
      <c r="HM93" s="151"/>
      <c r="HN93" s="151"/>
      <c r="HO93" s="151"/>
      <c r="HP93" s="151"/>
      <c r="HQ93" s="151"/>
      <c r="HR93" s="151"/>
      <c r="HS93" s="151"/>
      <c r="HT93" s="151"/>
      <c r="HU93" s="151"/>
      <c r="HV93" s="151"/>
      <c r="HW93" s="151"/>
      <c r="HX93" s="151"/>
      <c r="HY93" s="151"/>
      <c r="HZ93" s="151"/>
      <c r="IA93" s="151"/>
      <c r="IB93" s="151"/>
      <c r="IC93" s="151"/>
      <c r="ID93" s="151"/>
      <c r="IE93" s="151"/>
      <c r="IF93" s="151"/>
      <c r="IG93" s="151"/>
      <c r="IH93" s="151"/>
      <c r="II93" s="151"/>
      <c r="IJ93" s="151"/>
      <c r="IK93" s="151"/>
      <c r="IL93" s="151"/>
      <c r="IM93" s="151"/>
      <c r="IN93" s="151"/>
      <c r="IO93" s="151"/>
      <c r="IP93" s="151"/>
      <c r="IQ93" s="151"/>
    </row>
    <row r="94" spans="1:251" s="154" customFormat="1" ht="12.75" customHeight="1" thickBot="1" x14ac:dyDescent="0.4">
      <c r="A94" s="151"/>
      <c r="B94" s="156" t="s">
        <v>95</v>
      </c>
      <c r="C94" s="149">
        <f>(G64/C93)</f>
        <v>212.97058823529412</v>
      </c>
      <c r="D94" s="149">
        <f>(G64/D93)</f>
        <v>186.34926470588235</v>
      </c>
      <c r="E94" s="150">
        <f>(G64/E93)</f>
        <v>149.0794117647059</v>
      </c>
      <c r="F94" s="152"/>
      <c r="G94" s="153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  <c r="BP94" s="151"/>
      <c r="BQ94" s="151"/>
      <c r="BR94" s="151"/>
      <c r="BS94" s="151"/>
      <c r="BT94" s="151"/>
      <c r="BU94" s="151"/>
      <c r="BV94" s="151"/>
      <c r="BW94" s="151"/>
      <c r="BX94" s="151"/>
      <c r="BY94" s="151"/>
      <c r="BZ94" s="151"/>
      <c r="CA94" s="151"/>
      <c r="CB94" s="151"/>
      <c r="CC94" s="151"/>
      <c r="CD94" s="151"/>
      <c r="CE94" s="151"/>
      <c r="CF94" s="151"/>
      <c r="CG94" s="151"/>
      <c r="CH94" s="151"/>
      <c r="CI94" s="151"/>
      <c r="CJ94" s="151"/>
      <c r="CK94" s="151"/>
      <c r="CL94" s="151"/>
      <c r="CM94" s="151"/>
      <c r="CN94" s="151"/>
      <c r="CO94" s="151"/>
      <c r="CP94" s="151"/>
      <c r="CQ94" s="151"/>
      <c r="CR94" s="151"/>
      <c r="CS94" s="151"/>
      <c r="CT94" s="151"/>
      <c r="CU94" s="151"/>
      <c r="CV94" s="151"/>
      <c r="CW94" s="151"/>
      <c r="CX94" s="151"/>
      <c r="CY94" s="151"/>
      <c r="CZ94" s="151"/>
      <c r="DA94" s="151"/>
      <c r="DB94" s="151"/>
      <c r="DC94" s="151"/>
      <c r="DD94" s="151"/>
      <c r="DE94" s="151"/>
      <c r="DF94" s="151"/>
      <c r="DG94" s="151"/>
      <c r="DH94" s="151"/>
      <c r="DI94" s="151"/>
      <c r="DJ94" s="151"/>
      <c r="DK94" s="151"/>
      <c r="DL94" s="151"/>
      <c r="DM94" s="151"/>
      <c r="DN94" s="151"/>
      <c r="DO94" s="151"/>
      <c r="DP94" s="151"/>
      <c r="DQ94" s="151"/>
      <c r="DR94" s="151"/>
      <c r="DS94" s="151"/>
      <c r="DT94" s="151"/>
      <c r="DU94" s="151"/>
      <c r="DV94" s="151"/>
      <c r="DW94" s="151"/>
      <c r="DX94" s="151"/>
      <c r="DY94" s="151"/>
      <c r="DZ94" s="151"/>
      <c r="EA94" s="151"/>
      <c r="EB94" s="151"/>
      <c r="EC94" s="151"/>
      <c r="ED94" s="151"/>
      <c r="EE94" s="151"/>
      <c r="EF94" s="151"/>
      <c r="EG94" s="151"/>
      <c r="EH94" s="151"/>
      <c r="EI94" s="151"/>
      <c r="EJ94" s="151"/>
      <c r="EK94" s="151"/>
      <c r="EL94" s="151"/>
      <c r="EM94" s="151"/>
      <c r="EN94" s="151"/>
      <c r="EO94" s="151"/>
      <c r="EP94" s="151"/>
      <c r="EQ94" s="151"/>
      <c r="ER94" s="151"/>
      <c r="ES94" s="151"/>
      <c r="ET94" s="151"/>
      <c r="EU94" s="151"/>
      <c r="EV94" s="151"/>
      <c r="EW94" s="151"/>
      <c r="EX94" s="151"/>
      <c r="EY94" s="151"/>
      <c r="EZ94" s="151"/>
      <c r="FA94" s="151"/>
      <c r="FB94" s="151"/>
      <c r="FC94" s="151"/>
      <c r="FD94" s="151"/>
      <c r="FE94" s="151"/>
      <c r="FF94" s="151"/>
      <c r="FG94" s="151"/>
      <c r="FH94" s="151"/>
      <c r="FI94" s="151"/>
      <c r="FJ94" s="151"/>
      <c r="FK94" s="151"/>
      <c r="FL94" s="151"/>
      <c r="FM94" s="151"/>
      <c r="FN94" s="151"/>
      <c r="FO94" s="151"/>
      <c r="FP94" s="151"/>
      <c r="FQ94" s="151"/>
      <c r="FR94" s="151"/>
      <c r="FS94" s="151"/>
      <c r="FT94" s="151"/>
      <c r="FU94" s="151"/>
      <c r="FV94" s="151"/>
      <c r="FW94" s="151"/>
      <c r="FX94" s="151"/>
      <c r="FY94" s="151"/>
      <c r="FZ94" s="151"/>
      <c r="GA94" s="151"/>
      <c r="GB94" s="151"/>
      <c r="GC94" s="151"/>
      <c r="GD94" s="151"/>
      <c r="GE94" s="151"/>
      <c r="GF94" s="151"/>
      <c r="GG94" s="151"/>
      <c r="GH94" s="151"/>
      <c r="GI94" s="151"/>
      <c r="GJ94" s="151"/>
      <c r="GK94" s="151"/>
      <c r="GL94" s="151"/>
      <c r="GM94" s="151"/>
      <c r="GN94" s="151"/>
      <c r="GO94" s="151"/>
      <c r="GP94" s="151"/>
      <c r="GQ94" s="151"/>
      <c r="GR94" s="151"/>
      <c r="GS94" s="151"/>
      <c r="GT94" s="151"/>
      <c r="GU94" s="151"/>
      <c r="GV94" s="151"/>
      <c r="GW94" s="151"/>
      <c r="GX94" s="151"/>
      <c r="GY94" s="151"/>
      <c r="GZ94" s="151"/>
      <c r="HA94" s="151"/>
      <c r="HB94" s="151"/>
      <c r="HC94" s="151"/>
      <c r="HD94" s="151"/>
      <c r="HE94" s="151"/>
      <c r="HF94" s="151"/>
      <c r="HG94" s="151"/>
      <c r="HH94" s="151"/>
      <c r="HI94" s="151"/>
      <c r="HJ94" s="151"/>
      <c r="HK94" s="151"/>
      <c r="HL94" s="151"/>
      <c r="HM94" s="151"/>
      <c r="HN94" s="151"/>
      <c r="HO94" s="151"/>
      <c r="HP94" s="151"/>
      <c r="HQ94" s="151"/>
      <c r="HR94" s="151"/>
      <c r="HS94" s="151"/>
      <c r="HT94" s="151"/>
      <c r="HU94" s="151"/>
      <c r="HV94" s="151"/>
      <c r="HW94" s="151"/>
      <c r="HX94" s="151"/>
      <c r="HY94" s="151"/>
      <c r="HZ94" s="151"/>
      <c r="IA94" s="151"/>
      <c r="IB94" s="151"/>
      <c r="IC94" s="151"/>
      <c r="ID94" s="151"/>
      <c r="IE94" s="151"/>
      <c r="IF94" s="151"/>
      <c r="IG94" s="151"/>
      <c r="IH94" s="151"/>
      <c r="II94" s="151"/>
      <c r="IJ94" s="151"/>
      <c r="IK94" s="151"/>
      <c r="IL94" s="151"/>
      <c r="IM94" s="151"/>
      <c r="IN94" s="151"/>
      <c r="IO94" s="151"/>
      <c r="IP94" s="151"/>
      <c r="IQ94" s="151"/>
    </row>
    <row r="95" spans="1:251" ht="15.65" customHeight="1" x14ac:dyDescent="0.35">
      <c r="B95" s="116" t="s">
        <v>63</v>
      </c>
      <c r="C95" s="20"/>
      <c r="D95" s="20"/>
      <c r="E95" s="20"/>
      <c r="F95" s="20"/>
      <c r="G95" s="20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Acelga</vt:lpstr>
      <vt:lpstr>Acelga!Área_de_impresión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2022-01-10T16:30:22Z</cp:lastPrinted>
  <dcterms:created xsi:type="dcterms:W3CDTF">2020-11-27T12:49:26Z</dcterms:created>
  <dcterms:modified xsi:type="dcterms:W3CDTF">2022-07-13T01:20:03Z</dcterms:modified>
</cp:coreProperties>
</file>