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El Carmen\"/>
    </mc:Choice>
  </mc:AlternateContent>
  <xr:revisionPtr revIDLastSave="3" documentId="11_91D89E24D9FF4F9D2CE3055527F184C1A6A7AEA8" xr6:coauthVersionLast="47" xr6:coauthVersionMax="47" xr10:uidLastSave="{1020681F-2F3C-4E83-A20B-69540CF47CE5}"/>
  <bookViews>
    <workbookView xWindow="0" yWindow="0" windowWidth="23400" windowHeight="9870" xr2:uid="{00000000-000D-0000-FFFF-FFFF00000000}"/>
  </bookViews>
  <sheets>
    <sheet name="Maíz gran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4" i="1" l="1"/>
  <c r="G34" i="1" l="1"/>
  <c r="C83" i="1" l="1"/>
  <c r="G61" i="1" l="1"/>
  <c r="G63" i="1" s="1"/>
  <c r="C86" i="1" s="1"/>
  <c r="G56" i="1"/>
  <c r="G53" i="1"/>
  <c r="G52" i="1"/>
  <c r="G50" i="1"/>
  <c r="G48" i="1"/>
  <c r="G46" i="1"/>
  <c r="G39" i="1"/>
  <c r="G38" i="1"/>
  <c r="G37" i="1"/>
  <c r="G36" i="1"/>
  <c r="G35" i="1"/>
  <c r="G23" i="1"/>
  <c r="G22" i="1"/>
  <c r="G21" i="1"/>
  <c r="G25" i="1" s="1"/>
  <c r="C82" i="1" s="1"/>
  <c r="G12" i="1"/>
  <c r="G68" i="1" s="1"/>
  <c r="G57" i="1" l="1"/>
  <c r="C85" i="1" s="1"/>
  <c r="G40" i="1"/>
  <c r="C84" i="1" s="1"/>
  <c r="G65" i="1" l="1"/>
  <c r="G66" i="1" s="1"/>
  <c r="C87" i="1" s="1"/>
  <c r="G67" i="1" l="1"/>
  <c r="D93" i="1" s="1"/>
  <c r="E93" i="1" l="1"/>
  <c r="C93" i="1"/>
  <c r="G69" i="1"/>
  <c r="C88" i="1"/>
  <c r="D85" i="1" l="1"/>
  <c r="D86" i="1"/>
  <c r="D84" i="1"/>
  <c r="D82" i="1"/>
  <c r="D87" i="1"/>
  <c r="D88" i="1" l="1"/>
</calcChain>
</file>

<file path=xl/sharedStrings.xml><?xml version="1.0" encoding="utf-8"?>
<sst xmlns="http://schemas.openxmlformats.org/spreadsheetml/2006/main" count="158" uniqueCount="120">
  <si>
    <t>RUBRO O CULTIVO</t>
  </si>
  <si>
    <t>ACELGA</t>
  </si>
  <si>
    <t>RENDIMIENTO PAQUETES 800GR/Ha</t>
  </si>
  <si>
    <t>VARIEDAD</t>
  </si>
  <si>
    <t>TALLO BLANCO</t>
  </si>
  <si>
    <t>FECHA ESTIMADA  PRECIO VENTA</t>
  </si>
  <si>
    <t>TODO EL AÑO</t>
  </si>
  <si>
    <t>NIVEL TECNOLÓGICO</t>
  </si>
  <si>
    <t>MEDIO</t>
  </si>
  <si>
    <t>PRECIO ESPERADO ($/PAQUETE)</t>
  </si>
  <si>
    <t>REGIÓN</t>
  </si>
  <si>
    <t>ÑUBLE</t>
  </si>
  <si>
    <t>INGRESO ESPERADO, con IVA ($)</t>
  </si>
  <si>
    <t>AGENCIA DE ÁREA</t>
  </si>
  <si>
    <t>EL CARMEN</t>
  </si>
  <si>
    <t>DESTINO PRODUCCION</t>
  </si>
  <si>
    <t>MERCADO LOCAL</t>
  </si>
  <si>
    <t>COMUNA/LOCALIDAD</t>
  </si>
  <si>
    <t>EL CARMEN-SAN IGNACIO</t>
  </si>
  <si>
    <t>FECHA DE COSECHA</t>
  </si>
  <si>
    <t>ABRIL- AGOSTO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</si>
  <si>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</si>
  <si>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</si>
  <si>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</si>
  <si>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</si>
  <si>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</si>
  <si>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</si>
  <si>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</si>
  <si>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</si>
  <si>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</si>
  <si>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</si>
  <si>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</si>
  <si>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  Pre-siembra</t>
  </si>
  <si>
    <t>JH</t>
  </si>
  <si>
    <t>ENERO AGOSTO</t>
  </si>
  <si>
    <t xml:space="preserve">Movimiento Insumos Siembra cosecha </t>
  </si>
  <si>
    <t>Riegos(11)</t>
  </si>
  <si>
    <t>Octubre-Marzo</t>
  </si>
  <si>
    <t>Cosecha (25)</t>
  </si>
  <si>
    <t>Subtotal Jornadas Hombre</t>
  </si>
  <si>
    <t>JORNADAS ANIMAL</t>
  </si>
  <si>
    <t>JA</t>
  </si>
  <si>
    <t>Subtotal Jornadas Animal</t>
  </si>
  <si>
    <t>MAQUINARIA</t>
  </si>
  <si>
    <t>Aradura</t>
  </si>
  <si>
    <t>JM</t>
  </si>
  <si>
    <t>enero</t>
  </si>
  <si>
    <t>rastrajes</t>
  </si>
  <si>
    <t>enero-febrero</t>
  </si>
  <si>
    <t>acequiadora( regueros)</t>
  </si>
  <si>
    <t>febrero</t>
  </si>
  <si>
    <t>melgadura</t>
  </si>
  <si>
    <t>aplicación pesticidas</t>
  </si>
  <si>
    <t>febrero- agosto</t>
  </si>
  <si>
    <t>acarreo insumos</t>
  </si>
  <si>
    <t>febrero-agosto</t>
  </si>
  <si>
    <t>Subtotal Costo Maquinaria</t>
  </si>
  <si>
    <t>INSUMOS</t>
  </si>
  <si>
    <t>Insumos</t>
  </si>
  <si>
    <t>Unidad (Kg/l/u)</t>
  </si>
  <si>
    <t>Cantidad (Kg/l/u)</t>
  </si>
  <si>
    <t>SEMILLA</t>
  </si>
  <si>
    <t>almacigo</t>
  </si>
  <si>
    <t xml:space="preserve">Unidad </t>
  </si>
  <si>
    <t>Semilla</t>
  </si>
  <si>
    <t>bolsas</t>
  </si>
  <si>
    <t>diciembre</t>
  </si>
  <si>
    <t>FERTILIZANTES</t>
  </si>
  <si>
    <t>Urea Granulada</t>
  </si>
  <si>
    <t>Kg</t>
  </si>
  <si>
    <t>febrero.junio</t>
  </si>
  <si>
    <t>superfosfato triple</t>
  </si>
  <si>
    <t>fecbrero</t>
  </si>
  <si>
    <t>muriato de potasio</t>
  </si>
  <si>
    <t>kg</t>
  </si>
  <si>
    <t>marzo-julio</t>
  </si>
  <si>
    <t>FUNGICIDA</t>
  </si>
  <si>
    <t>Pollyben 50 WP</t>
  </si>
  <si>
    <t>Lt.</t>
  </si>
  <si>
    <t>mayo- julio</t>
  </si>
  <si>
    <t>Option Pro 32% WG(*)</t>
  </si>
  <si>
    <t>Octubre-Noviembre</t>
  </si>
  <si>
    <t>INSECTICIDAS</t>
  </si>
  <si>
    <t>Primor 50WP</t>
  </si>
  <si>
    <t>karate</t>
  </si>
  <si>
    <t>febrero-julio</t>
  </si>
  <si>
    <t>Subtotal Insumos</t>
  </si>
  <si>
    <t>OTROS</t>
  </si>
  <si>
    <t>Item</t>
  </si>
  <si>
    <t>Traslados (fletes a feria)</t>
  </si>
  <si>
    <t>unidad</t>
  </si>
  <si>
    <t>Marzo-octubre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</si>
  <si>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</si>
  <si>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</si>
  <si>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</si>
  <si>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</si>
  <si>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</si>
  <si>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</si>
  <si>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</si>
  <si>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</si>
  <si>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</si>
  <si>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</si>
  <si>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</si>
  <si>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</si>
  <si>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</si>
  <si>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</si>
  <si>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</si>
  <si>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</si>
  <si>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</si>
  <si>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</si>
  <si>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</si>
  <si>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</si>
  <si>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</si>
  <si>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</si>
  <si>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</si>
  <si>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</si>
  <si>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($/paquete)</t>
  </si>
  <si>
    <t>Rendimiento (paquete/hà)</t>
  </si>
  <si>
    <t>Costo unitario ($/paquete)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</si>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</sst>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</numFmts>
  <fonts count="2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 applyNumberFormat="0" applyFill="0" applyBorder="0" applyProtection="0"/>
    <xf numFmtId="164" fontId="20" fillId="0" borderId="0" applyFont="0" applyFill="0" applyBorder="0" applyAlignment="0" applyProtection="0"/>
  </cellStyleXfs>
  <cellXfs count="160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/>
    <xf numFmtId="3" fontId="4" fillId="2" borderId="19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10" fillId="5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ill="1" applyBorder="1"/>
    <xf numFmtId="0" fontId="16" fillId="7" borderId="23" xfId="0" applyFont="1" applyFill="1" applyBorder="1"/>
    <xf numFmtId="49" fontId="14" fillId="8" borderId="24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0" fontId="14" fillId="2" borderId="6" xfId="0" applyNumberFormat="1" applyFont="1" applyFill="1" applyBorder="1" applyAlignment="1">
      <alignment vertical="center"/>
    </xf>
    <xf numFmtId="167" fontId="14" fillId="2" borderId="6" xfId="0" applyNumberFormat="1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0" fontId="11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8" fillId="2" borderId="23" xfId="0" applyNumberFormat="1" applyFont="1" applyFill="1" applyBorder="1" applyAlignment="1">
      <alignment vertical="center"/>
    </xf>
    <xf numFmtId="0" fontId="16" fillId="2" borderId="23" xfId="0" applyFont="1" applyFill="1" applyBorder="1"/>
    <xf numFmtId="0" fontId="0" fillId="2" borderId="25" xfId="0" applyFill="1" applyBorder="1"/>
    <xf numFmtId="49" fontId="0" fillId="2" borderId="23" xfId="0" applyNumberForma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2" fillId="2" borderId="26" xfId="0" applyFont="1" applyFill="1" applyBorder="1"/>
    <xf numFmtId="3" fontId="2" fillId="2" borderId="26" xfId="0" applyNumberFormat="1" applyFont="1" applyFill="1" applyBorder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1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7" fillId="2" borderId="23" xfId="0" applyFont="1" applyFill="1" applyBorder="1" applyAlignment="1">
      <alignment vertical="center"/>
    </xf>
    <xf numFmtId="49" fontId="14" fillId="8" borderId="35" xfId="0" applyNumberFormat="1" applyFont="1" applyFill="1" applyBorder="1" applyAlignment="1">
      <alignment vertical="center"/>
    </xf>
    <xf numFmtId="49" fontId="16" fillId="8" borderId="36" xfId="0" applyNumberFormat="1" applyFont="1" applyFill="1" applyBorder="1"/>
    <xf numFmtId="49" fontId="14" fillId="2" borderId="37" xfId="0" applyNumberFormat="1" applyFont="1" applyFill="1" applyBorder="1" applyAlignment="1">
      <alignment vertical="center"/>
    </xf>
    <xf numFmtId="9" fontId="16" fillId="2" borderId="38" xfId="0" applyNumberFormat="1" applyFont="1" applyFill="1" applyBorder="1"/>
    <xf numFmtId="49" fontId="14" fillId="8" borderId="39" xfId="0" applyNumberFormat="1" applyFont="1" applyFill="1" applyBorder="1" applyAlignment="1">
      <alignment vertical="center"/>
    </xf>
    <xf numFmtId="167" fontId="14" fillId="8" borderId="40" xfId="0" applyNumberFormat="1" applyFont="1" applyFill="1" applyBorder="1" applyAlignment="1">
      <alignment vertical="center"/>
    </xf>
    <xf numFmtId="9" fontId="14" fillId="8" borderId="41" xfId="0" applyNumberFormat="1" applyFont="1" applyFill="1" applyBorder="1" applyAlignment="1">
      <alignment vertical="center"/>
    </xf>
    <xf numFmtId="0" fontId="16" fillId="9" borderId="44" xfId="0" applyFont="1" applyFill="1" applyBorder="1"/>
    <xf numFmtId="0" fontId="16" fillId="2" borderId="23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vertical="center"/>
    </xf>
    <xf numFmtId="49" fontId="14" fillId="2" borderId="45" xfId="0" applyNumberFormat="1" applyFont="1" applyFill="1" applyBorder="1" applyAlignment="1">
      <alignment vertical="center"/>
    </xf>
    <xf numFmtId="0" fontId="16" fillId="2" borderId="46" xfId="0" applyFont="1" applyFill="1" applyBorder="1"/>
    <xf numFmtId="0" fontId="16" fillId="2" borderId="47" xfId="0" applyFont="1" applyFill="1" applyBorder="1"/>
    <xf numFmtId="49" fontId="16" fillId="2" borderId="48" xfId="0" applyNumberFormat="1" applyFont="1" applyFill="1" applyBorder="1" applyAlignment="1">
      <alignment vertical="center"/>
    </xf>
    <xf numFmtId="0" fontId="16" fillId="2" borderId="49" xfId="0" applyFont="1" applyFill="1" applyBorder="1"/>
    <xf numFmtId="49" fontId="16" fillId="2" borderId="50" xfId="0" applyNumberFormat="1" applyFont="1" applyFill="1" applyBorder="1" applyAlignment="1">
      <alignment vertical="center"/>
    </xf>
    <xf numFmtId="0" fontId="16" fillId="2" borderId="51" xfId="0" applyFont="1" applyFill="1" applyBorder="1"/>
    <xf numFmtId="0" fontId="16" fillId="2" borderId="52" xfId="0" applyFont="1" applyFill="1" applyBorder="1"/>
    <xf numFmtId="0" fontId="14" fillId="7" borderId="23" xfId="0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49" fontId="19" fillId="9" borderId="23" xfId="0" applyNumberFormat="1" applyFont="1" applyFill="1" applyBorder="1" applyAlignment="1">
      <alignment vertical="center"/>
    </xf>
    <xf numFmtId="0" fontId="11" fillId="9" borderId="23" xfId="0" applyFont="1" applyFill="1" applyBorder="1" applyAlignment="1">
      <alignment vertical="center"/>
    </xf>
    <xf numFmtId="0" fontId="11" fillId="9" borderId="53" xfId="0" applyFont="1" applyFill="1" applyBorder="1" applyAlignment="1">
      <alignment vertical="center"/>
    </xf>
    <xf numFmtId="49" fontId="14" fillId="8" borderId="54" xfId="0" applyNumberFormat="1" applyFont="1" applyFill="1" applyBorder="1" applyAlignment="1">
      <alignment vertical="center"/>
    </xf>
    <xf numFmtId="0" fontId="0" fillId="0" borderId="23" xfId="0" applyNumberFormat="1" applyBorder="1"/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right" vertical="center" wrapText="1"/>
    </xf>
    <xf numFmtId="49" fontId="8" fillId="2" borderId="57" xfId="0" applyNumberFormat="1" applyFont="1" applyFill="1" applyBorder="1"/>
    <xf numFmtId="0" fontId="4" fillId="2" borderId="57" xfId="0" applyFont="1" applyFill="1" applyBorder="1" applyAlignment="1">
      <alignment horizontal="center"/>
    </xf>
    <xf numFmtId="0" fontId="4" fillId="2" borderId="57" xfId="0" applyFont="1" applyFill="1" applyBorder="1"/>
    <xf numFmtId="3" fontId="4" fillId="2" borderId="57" xfId="0" applyNumberFormat="1" applyFont="1" applyFill="1" applyBorder="1"/>
    <xf numFmtId="3" fontId="4" fillId="0" borderId="6" xfId="0" applyNumberFormat="1" applyFont="1" applyFill="1" applyBorder="1"/>
    <xf numFmtId="168" fontId="4" fillId="2" borderId="6" xfId="0" applyNumberFormat="1" applyFont="1" applyFill="1" applyBorder="1"/>
    <xf numFmtId="164" fontId="14" fillId="8" borderId="55" xfId="1" applyFont="1" applyFill="1" applyBorder="1" applyAlignment="1">
      <alignment vertical="center"/>
    </xf>
    <xf numFmtId="164" fontId="14" fillId="8" borderId="56" xfId="1" applyFont="1" applyFill="1" applyBorder="1" applyAlignment="1">
      <alignment vertical="center"/>
    </xf>
    <xf numFmtId="164" fontId="14" fillId="8" borderId="40" xfId="1" applyFont="1" applyFill="1" applyBorder="1" applyAlignment="1">
      <alignment vertical="center"/>
    </xf>
    <xf numFmtId="164" fontId="14" fillId="8" borderId="41" xfId="1" applyFont="1" applyFill="1" applyBorder="1" applyAlignment="1">
      <alignment vertical="center"/>
    </xf>
    <xf numFmtId="49" fontId="19" fillId="9" borderId="42" xfId="0" applyNumberFormat="1" applyFont="1" applyFill="1" applyBorder="1" applyAlignment="1">
      <alignment vertical="center"/>
    </xf>
    <xf numFmtId="0" fontId="14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0</xdr:row>
      <xdr:rowOff>0</xdr:rowOff>
    </xdr:from>
    <xdr:to>
      <xdr:col>6</xdr:col>
      <xdr:colOff>688688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" y="0"/>
          <a:ext cx="574167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4"/>
  <sheetViews>
    <sheetView showGridLines="0" tabSelected="1" topLeftCell="A34" zoomScale="130" zoomScaleNormal="130" workbookViewId="0">
      <selection activeCell="F50" sqref="F50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2.7109375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54" t="s">
        <v>2</v>
      </c>
      <c r="F9" s="155"/>
      <c r="G9" s="9">
        <v>40000</v>
      </c>
    </row>
    <row r="10" spans="1:7" ht="38.25" customHeight="1">
      <c r="A10" s="5"/>
      <c r="B10" s="10" t="s">
        <v>3</v>
      </c>
      <c r="C10" s="11" t="s">
        <v>4</v>
      </c>
      <c r="D10" s="12"/>
      <c r="E10" s="152" t="s">
        <v>5</v>
      </c>
      <c r="F10" s="153"/>
      <c r="G10" s="14" t="s">
        <v>6</v>
      </c>
    </row>
    <row r="11" spans="1:7" ht="18" customHeight="1">
      <c r="A11" s="5"/>
      <c r="B11" s="10" t="s">
        <v>7</v>
      </c>
      <c r="C11" s="14" t="s">
        <v>8</v>
      </c>
      <c r="D11" s="12"/>
      <c r="E11" s="152" t="s">
        <v>9</v>
      </c>
      <c r="F11" s="153"/>
      <c r="G11" s="145">
        <v>400</v>
      </c>
    </row>
    <row r="12" spans="1:7" ht="11.25" customHeight="1">
      <c r="A12" s="5"/>
      <c r="B12" s="10" t="s">
        <v>10</v>
      </c>
      <c r="C12" s="15" t="s">
        <v>11</v>
      </c>
      <c r="D12" s="12"/>
      <c r="E12" s="16" t="s">
        <v>12</v>
      </c>
      <c r="F12" s="17"/>
      <c r="G12" s="18">
        <f>(G9*G11)</f>
        <v>16000000</v>
      </c>
    </row>
    <row r="13" spans="1:7" ht="11.25" customHeight="1">
      <c r="A13" s="5"/>
      <c r="B13" s="10" t="s">
        <v>13</v>
      </c>
      <c r="C13" s="14" t="s">
        <v>14</v>
      </c>
      <c r="D13" s="12"/>
      <c r="E13" s="152" t="s">
        <v>15</v>
      </c>
      <c r="F13" s="153"/>
      <c r="G13" s="14" t="s">
        <v>16</v>
      </c>
    </row>
    <row r="14" spans="1:7" ht="13.5" customHeight="1">
      <c r="A14" s="5"/>
      <c r="B14" s="10" t="s">
        <v>17</v>
      </c>
      <c r="C14" s="14" t="s">
        <v>18</v>
      </c>
      <c r="D14" s="12"/>
      <c r="E14" s="152" t="s">
        <v>19</v>
      </c>
      <c r="F14" s="153"/>
      <c r="G14" s="14" t="s">
        <v>20</v>
      </c>
    </row>
    <row r="15" spans="1:7" ht="25.5" customHeight="1">
      <c r="A15" s="5"/>
      <c r="B15" s="10" t="s">
        <v>21</v>
      </c>
      <c r="C15" s="19">
        <v>44718</v>
      </c>
      <c r="D15" s="12"/>
      <c r="E15" s="158" t="s">
        <v>22</v>
      </c>
      <c r="F15" s="159"/>
      <c r="G15" s="15" t="s">
        <v>23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56" t="s">
        <v>24</v>
      </c>
      <c r="C17" s="157"/>
      <c r="D17" s="157"/>
      <c r="E17" s="157"/>
      <c r="F17" s="157"/>
      <c r="G17" s="157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25</v>
      </c>
      <c r="C19" s="30"/>
      <c r="D19" s="31"/>
      <c r="E19" s="31"/>
      <c r="F19" s="31"/>
      <c r="G19" s="31"/>
    </row>
    <row r="20" spans="1:7" ht="24" customHeight="1">
      <c r="A20" s="25"/>
      <c r="B20" s="32" t="s">
        <v>26</v>
      </c>
      <c r="C20" s="32" t="s">
        <v>27</v>
      </c>
      <c r="D20" s="32" t="s">
        <v>28</v>
      </c>
      <c r="E20" s="32" t="s">
        <v>29</v>
      </c>
      <c r="F20" s="32" t="s">
        <v>30</v>
      </c>
      <c r="G20" s="32" t="s">
        <v>31</v>
      </c>
    </row>
    <row r="21" spans="1:7" ht="12.75" customHeight="1">
      <c r="A21" s="25"/>
      <c r="B21" s="13" t="s">
        <v>32</v>
      </c>
      <c r="C21" s="33" t="s">
        <v>33</v>
      </c>
      <c r="D21" s="34">
        <v>2</v>
      </c>
      <c r="E21" s="13" t="s">
        <v>34</v>
      </c>
      <c r="F21" s="18">
        <v>18000</v>
      </c>
      <c r="G21" s="18">
        <f>(D21*F21)</f>
        <v>36000</v>
      </c>
    </row>
    <row r="22" spans="1:7" ht="25.5" customHeight="1">
      <c r="A22" s="25"/>
      <c r="B22" s="13" t="s">
        <v>35</v>
      </c>
      <c r="C22" s="33" t="s">
        <v>33</v>
      </c>
      <c r="D22" s="34">
        <v>74</v>
      </c>
      <c r="E22" s="13" t="s">
        <v>34</v>
      </c>
      <c r="F22" s="18">
        <v>18000</v>
      </c>
      <c r="G22" s="18">
        <f>(D22*F22)</f>
        <v>1332000</v>
      </c>
    </row>
    <row r="23" spans="1:7" ht="12.75" customHeight="1">
      <c r="A23" s="25"/>
      <c r="B23" s="13" t="s">
        <v>36</v>
      </c>
      <c r="C23" s="33" t="s">
        <v>33</v>
      </c>
      <c r="D23" s="34">
        <v>8</v>
      </c>
      <c r="E23" s="13" t="s">
        <v>37</v>
      </c>
      <c r="F23" s="18">
        <v>18000</v>
      </c>
      <c r="G23" s="18">
        <f>(D23*F23)</f>
        <v>144000</v>
      </c>
    </row>
    <row r="24" spans="1:7" ht="12.75" customHeight="1">
      <c r="A24" s="25"/>
      <c r="B24" s="13" t="s">
        <v>38</v>
      </c>
      <c r="C24" s="33" t="s">
        <v>33</v>
      </c>
      <c r="D24" s="34">
        <v>25</v>
      </c>
      <c r="E24" s="13" t="s">
        <v>37</v>
      </c>
      <c r="F24" s="18">
        <v>18001</v>
      </c>
      <c r="G24" s="18">
        <f>(D24*F24)</f>
        <v>450025</v>
      </c>
    </row>
    <row r="25" spans="1:7" ht="12.75" customHeight="1">
      <c r="A25" s="25"/>
      <c r="B25" s="35" t="s">
        <v>39</v>
      </c>
      <c r="C25" s="36"/>
      <c r="D25" s="36"/>
      <c r="E25" s="36"/>
      <c r="F25" s="37"/>
      <c r="G25" s="38">
        <f>SUM(G21:G24)</f>
        <v>1962025</v>
      </c>
    </row>
    <row r="26" spans="1:7" ht="12" customHeight="1">
      <c r="A26" s="2"/>
      <c r="B26" s="26"/>
      <c r="C26" s="28"/>
      <c r="D26" s="28"/>
      <c r="E26" s="28"/>
      <c r="F26" s="39"/>
      <c r="G26" s="39"/>
    </row>
    <row r="27" spans="1:7" ht="12" customHeight="1">
      <c r="A27" s="5"/>
      <c r="B27" s="40" t="s">
        <v>40</v>
      </c>
      <c r="C27" s="41"/>
      <c r="D27" s="42"/>
      <c r="E27" s="42"/>
      <c r="F27" s="43"/>
      <c r="G27" s="43"/>
    </row>
    <row r="28" spans="1:7" ht="24" customHeight="1">
      <c r="A28" s="5"/>
      <c r="B28" s="44" t="s">
        <v>26</v>
      </c>
      <c r="C28" s="45" t="s">
        <v>27</v>
      </c>
      <c r="D28" s="45" t="s">
        <v>28</v>
      </c>
      <c r="E28" s="44" t="s">
        <v>29</v>
      </c>
      <c r="F28" s="45" t="s">
        <v>30</v>
      </c>
      <c r="G28" s="44" t="s">
        <v>31</v>
      </c>
    </row>
    <row r="29" spans="1:7" ht="12" customHeight="1">
      <c r="A29" s="5"/>
      <c r="B29" s="46"/>
      <c r="C29" s="47" t="s">
        <v>41</v>
      </c>
      <c r="D29" s="47"/>
      <c r="E29" s="47"/>
      <c r="F29" s="46"/>
      <c r="G29" s="46"/>
    </row>
    <row r="30" spans="1:7" ht="12" customHeight="1">
      <c r="A30" s="5"/>
      <c r="B30" s="48" t="s">
        <v>42</v>
      </c>
      <c r="C30" s="49"/>
      <c r="D30" s="49"/>
      <c r="E30" s="49"/>
      <c r="F30" s="50"/>
      <c r="G30" s="50"/>
    </row>
    <row r="31" spans="1:7" ht="12" customHeight="1">
      <c r="A31" s="2"/>
      <c r="B31" s="51"/>
      <c r="C31" s="52"/>
      <c r="D31" s="52"/>
      <c r="E31" s="52"/>
      <c r="F31" s="53"/>
      <c r="G31" s="53"/>
    </row>
    <row r="32" spans="1:7" ht="12" customHeight="1">
      <c r="A32" s="5"/>
      <c r="B32" s="40" t="s">
        <v>43</v>
      </c>
      <c r="C32" s="41"/>
      <c r="D32" s="42"/>
      <c r="E32" s="42"/>
      <c r="F32" s="43"/>
      <c r="G32" s="43"/>
    </row>
    <row r="33" spans="1:11" ht="24" customHeight="1">
      <c r="A33" s="5"/>
      <c r="B33" s="54" t="s">
        <v>26</v>
      </c>
      <c r="C33" s="54" t="s">
        <v>27</v>
      </c>
      <c r="D33" s="54" t="s">
        <v>28</v>
      </c>
      <c r="E33" s="54" t="s">
        <v>29</v>
      </c>
      <c r="F33" s="55" t="s">
        <v>30</v>
      </c>
      <c r="G33" s="54" t="s">
        <v>31</v>
      </c>
    </row>
    <row r="34" spans="1:11" ht="12.75" customHeight="1">
      <c r="A34" s="25"/>
      <c r="B34" s="13" t="s">
        <v>44</v>
      </c>
      <c r="C34" s="33" t="s">
        <v>45</v>
      </c>
      <c r="D34" s="34">
        <v>0.125</v>
      </c>
      <c r="E34" s="15" t="s">
        <v>46</v>
      </c>
      <c r="F34" s="18">
        <v>296000</v>
      </c>
      <c r="G34" s="18">
        <f>(D34*F34)</f>
        <v>37000</v>
      </c>
    </row>
    <row r="35" spans="1:11" ht="12.75" customHeight="1">
      <c r="A35" s="25"/>
      <c r="B35" s="13" t="s">
        <v>47</v>
      </c>
      <c r="C35" s="33" t="s">
        <v>45</v>
      </c>
      <c r="D35" s="34">
        <v>0.15</v>
      </c>
      <c r="E35" s="15" t="s">
        <v>48</v>
      </c>
      <c r="F35" s="18">
        <v>240000</v>
      </c>
      <c r="G35" s="18">
        <f t="shared" ref="G35:G39" si="0">(D35*F35)</f>
        <v>36000</v>
      </c>
    </row>
    <row r="36" spans="1:11" ht="12.75" customHeight="1">
      <c r="A36" s="25"/>
      <c r="B36" s="13" t="s">
        <v>49</v>
      </c>
      <c r="C36" s="33" t="s">
        <v>45</v>
      </c>
      <c r="D36" s="34">
        <v>0.375</v>
      </c>
      <c r="E36" s="15" t="s">
        <v>50</v>
      </c>
      <c r="F36" s="18">
        <v>200000</v>
      </c>
      <c r="G36" s="18">
        <f t="shared" si="0"/>
        <v>75000</v>
      </c>
    </row>
    <row r="37" spans="1:11" ht="12.75" customHeight="1">
      <c r="A37" s="25"/>
      <c r="B37" s="13" t="s">
        <v>51</v>
      </c>
      <c r="C37" s="33" t="s">
        <v>45</v>
      </c>
      <c r="D37" s="34">
        <v>0.125</v>
      </c>
      <c r="E37" s="15" t="s">
        <v>50</v>
      </c>
      <c r="F37" s="18">
        <v>313600</v>
      </c>
      <c r="G37" s="18">
        <f t="shared" si="0"/>
        <v>39200</v>
      </c>
    </row>
    <row r="38" spans="1:11" ht="12.75" customHeight="1">
      <c r="A38" s="25"/>
      <c r="B38" s="13" t="s">
        <v>52</v>
      </c>
      <c r="C38" s="33" t="s">
        <v>45</v>
      </c>
      <c r="D38" s="34">
        <v>0.375</v>
      </c>
      <c r="E38" s="15" t="s">
        <v>53</v>
      </c>
      <c r="F38" s="18">
        <v>240000</v>
      </c>
      <c r="G38" s="18">
        <f t="shared" si="0"/>
        <v>90000</v>
      </c>
    </row>
    <row r="39" spans="1:11" ht="12.75" customHeight="1">
      <c r="A39" s="25"/>
      <c r="B39" s="13" t="s">
        <v>54</v>
      </c>
      <c r="C39" s="33" t="s">
        <v>45</v>
      </c>
      <c r="D39" s="34">
        <v>0.125</v>
      </c>
      <c r="E39" s="15" t="s">
        <v>55</v>
      </c>
      <c r="F39" s="18">
        <v>640000</v>
      </c>
      <c r="G39" s="18">
        <f t="shared" si="0"/>
        <v>80000</v>
      </c>
    </row>
    <row r="40" spans="1:11" ht="12.75" customHeight="1">
      <c r="A40" s="5"/>
      <c r="B40" s="56" t="s">
        <v>56</v>
      </c>
      <c r="C40" s="57"/>
      <c r="D40" s="57"/>
      <c r="E40" s="57"/>
      <c r="F40" s="58"/>
      <c r="G40" s="59">
        <f>SUM(G34:G39)</f>
        <v>357200</v>
      </c>
    </row>
    <row r="41" spans="1:11" ht="12" customHeight="1">
      <c r="A41" s="2"/>
      <c r="B41" s="51"/>
      <c r="C41" s="52"/>
      <c r="D41" s="52"/>
      <c r="E41" s="52"/>
      <c r="F41" s="53"/>
      <c r="G41" s="53"/>
    </row>
    <row r="42" spans="1:11" ht="12" customHeight="1">
      <c r="A42" s="5"/>
      <c r="B42" s="40" t="s">
        <v>57</v>
      </c>
      <c r="C42" s="41"/>
      <c r="D42" s="42"/>
      <c r="E42" s="42"/>
      <c r="F42" s="43"/>
      <c r="G42" s="43"/>
    </row>
    <row r="43" spans="1:11" ht="24" customHeight="1">
      <c r="A43" s="5"/>
      <c r="B43" s="55" t="s">
        <v>58</v>
      </c>
      <c r="C43" s="55" t="s">
        <v>59</v>
      </c>
      <c r="D43" s="55" t="s">
        <v>60</v>
      </c>
      <c r="E43" s="55" t="s">
        <v>29</v>
      </c>
      <c r="F43" s="55" t="s">
        <v>30</v>
      </c>
      <c r="G43" s="55" t="s">
        <v>31</v>
      </c>
      <c r="K43" s="137"/>
    </row>
    <row r="44" spans="1:11" ht="12.75" customHeight="1">
      <c r="A44" s="25"/>
      <c r="B44" s="60" t="s">
        <v>61</v>
      </c>
      <c r="C44" s="61"/>
      <c r="D44" s="61"/>
      <c r="E44" s="61"/>
      <c r="F44" s="61"/>
      <c r="G44" s="61"/>
      <c r="K44" s="137"/>
    </row>
    <row r="45" spans="1:11" ht="12.75" customHeight="1">
      <c r="A45" s="25"/>
      <c r="B45" s="60" t="s">
        <v>62</v>
      </c>
      <c r="C45" s="138" t="s">
        <v>63</v>
      </c>
      <c r="D45" s="139">
        <v>1</v>
      </c>
      <c r="E45" s="138" t="s">
        <v>46</v>
      </c>
      <c r="F45" s="139">
        <v>180000</v>
      </c>
      <c r="G45" s="139">
        <v>180000</v>
      </c>
      <c r="K45" s="137"/>
    </row>
    <row r="46" spans="1:11" ht="12.75" customHeight="1">
      <c r="A46" s="25"/>
      <c r="B46" s="16" t="s">
        <v>64</v>
      </c>
      <c r="C46" s="62" t="s">
        <v>65</v>
      </c>
      <c r="D46" s="63">
        <v>2</v>
      </c>
      <c r="E46" s="62" t="s">
        <v>66</v>
      </c>
      <c r="F46" s="64">
        <v>80000</v>
      </c>
      <c r="G46" s="64">
        <f>(D46*F46)</f>
        <v>160000</v>
      </c>
    </row>
    <row r="47" spans="1:11" ht="12.75" customHeight="1">
      <c r="A47" s="25"/>
      <c r="B47" s="65" t="s">
        <v>67</v>
      </c>
      <c r="C47" s="66"/>
      <c r="D47" s="17"/>
      <c r="E47" s="66"/>
      <c r="F47" s="64"/>
      <c r="G47" s="64"/>
    </row>
    <row r="48" spans="1:11" ht="12.75" customHeight="1">
      <c r="A48" s="25"/>
      <c r="B48" s="16" t="s">
        <v>68</v>
      </c>
      <c r="C48" s="62" t="s">
        <v>69</v>
      </c>
      <c r="D48" s="63">
        <v>100</v>
      </c>
      <c r="E48" s="62" t="s">
        <v>70</v>
      </c>
      <c r="F48" s="144">
        <v>1050</v>
      </c>
      <c r="G48" s="64">
        <f>(D48*F48)</f>
        <v>105000</v>
      </c>
    </row>
    <row r="49" spans="1:7" ht="12.75" customHeight="1">
      <c r="A49" s="25"/>
      <c r="B49" s="16" t="s">
        <v>71</v>
      </c>
      <c r="C49" s="62"/>
      <c r="D49" s="63">
        <v>100</v>
      </c>
      <c r="E49" s="62" t="s">
        <v>72</v>
      </c>
      <c r="F49" s="144">
        <v>1480</v>
      </c>
      <c r="G49" s="64">
        <v>48000</v>
      </c>
    </row>
    <row r="50" spans="1:7" ht="12.75" customHeight="1">
      <c r="A50" s="25"/>
      <c r="B50" s="16" t="s">
        <v>73</v>
      </c>
      <c r="C50" s="62" t="s">
        <v>74</v>
      </c>
      <c r="D50" s="63">
        <v>100</v>
      </c>
      <c r="E50" s="62" t="s">
        <v>75</v>
      </c>
      <c r="F50" s="144">
        <v>1300</v>
      </c>
      <c r="G50" s="64">
        <f>(D50*F50)</f>
        <v>130000</v>
      </c>
    </row>
    <row r="51" spans="1:7" ht="12.75" customHeight="1">
      <c r="A51" s="25"/>
      <c r="B51" s="65" t="s">
        <v>76</v>
      </c>
      <c r="C51" s="66"/>
      <c r="D51" s="17"/>
      <c r="E51" s="66"/>
      <c r="F51" s="64"/>
      <c r="G51" s="64"/>
    </row>
    <row r="52" spans="1:7" ht="12.75" customHeight="1">
      <c r="A52" s="25"/>
      <c r="B52" s="16" t="s">
        <v>77</v>
      </c>
      <c r="C52" s="62" t="s">
        <v>78</v>
      </c>
      <c r="D52" s="63">
        <v>4</v>
      </c>
      <c r="E52" s="62" t="s">
        <v>79</v>
      </c>
      <c r="F52" s="64">
        <v>18000</v>
      </c>
      <c r="G52" s="64">
        <f>(D52*F52)</f>
        <v>72000</v>
      </c>
    </row>
    <row r="53" spans="1:7" ht="12.75" customHeight="1">
      <c r="A53" s="25"/>
      <c r="B53" s="16" t="s">
        <v>80</v>
      </c>
      <c r="C53" s="62" t="s">
        <v>69</v>
      </c>
      <c r="D53" s="63">
        <v>0</v>
      </c>
      <c r="E53" s="62" t="s">
        <v>81</v>
      </c>
      <c r="F53" s="64">
        <v>0</v>
      </c>
      <c r="G53" s="64">
        <f>(D53*F53)</f>
        <v>0</v>
      </c>
    </row>
    <row r="54" spans="1:7" ht="12.75" customHeight="1">
      <c r="A54" s="25"/>
      <c r="B54" s="65" t="s">
        <v>82</v>
      </c>
      <c r="C54" s="66"/>
      <c r="D54" s="17"/>
      <c r="E54" s="66"/>
      <c r="F54" s="64"/>
      <c r="G54" s="64"/>
    </row>
    <row r="55" spans="1:7" ht="12.75" customHeight="1">
      <c r="A55" s="25"/>
      <c r="B55" s="140" t="s">
        <v>83</v>
      </c>
      <c r="C55" s="141" t="s">
        <v>78</v>
      </c>
      <c r="D55" s="142">
        <v>1</v>
      </c>
      <c r="E55" s="141" t="s">
        <v>75</v>
      </c>
      <c r="F55" s="143">
        <v>70000</v>
      </c>
      <c r="G55" s="143">
        <v>70000</v>
      </c>
    </row>
    <row r="56" spans="1:7" ht="12.75" customHeight="1">
      <c r="A56" s="25"/>
      <c r="B56" s="67" t="s">
        <v>84</v>
      </c>
      <c r="C56" s="68" t="s">
        <v>78</v>
      </c>
      <c r="D56" s="69">
        <v>1</v>
      </c>
      <c r="E56" s="68" t="s">
        <v>85</v>
      </c>
      <c r="F56" s="70">
        <v>72800</v>
      </c>
      <c r="G56" s="70">
        <f>(D56*F56)</f>
        <v>72800</v>
      </c>
    </row>
    <row r="57" spans="1:7" ht="13.5" customHeight="1">
      <c r="A57" s="5"/>
      <c r="B57" s="71" t="s">
        <v>86</v>
      </c>
      <c r="C57" s="72"/>
      <c r="D57" s="72"/>
      <c r="E57" s="72"/>
      <c r="F57" s="73"/>
      <c r="G57" s="74">
        <f>SUM(G44:G56)</f>
        <v>837800</v>
      </c>
    </row>
    <row r="58" spans="1:7" ht="12" customHeight="1">
      <c r="A58" s="2"/>
      <c r="B58" s="51"/>
      <c r="C58" s="52"/>
      <c r="D58" s="52"/>
      <c r="E58" s="75"/>
      <c r="F58" s="53"/>
      <c r="G58" s="53"/>
    </row>
    <row r="59" spans="1:7" ht="12" customHeight="1">
      <c r="A59" s="5"/>
      <c r="B59" s="40" t="s">
        <v>87</v>
      </c>
      <c r="C59" s="41"/>
      <c r="D59" s="42"/>
      <c r="E59" s="42"/>
      <c r="F59" s="43"/>
      <c r="G59" s="43"/>
    </row>
    <row r="60" spans="1:7" ht="24" customHeight="1">
      <c r="A60" s="5"/>
      <c r="B60" s="54" t="s">
        <v>88</v>
      </c>
      <c r="C60" s="55" t="s">
        <v>59</v>
      </c>
      <c r="D60" s="55" t="s">
        <v>60</v>
      </c>
      <c r="E60" s="54" t="s">
        <v>29</v>
      </c>
      <c r="F60" s="55" t="s">
        <v>30</v>
      </c>
      <c r="G60" s="54" t="s">
        <v>31</v>
      </c>
    </row>
    <row r="61" spans="1:7" ht="12.75" customHeight="1">
      <c r="A61" s="25"/>
      <c r="B61" s="13" t="s">
        <v>89</v>
      </c>
      <c r="C61" s="62" t="s">
        <v>90</v>
      </c>
      <c r="D61" s="64">
        <v>80</v>
      </c>
      <c r="E61" s="33" t="s">
        <v>91</v>
      </c>
      <c r="F61" s="76">
        <v>20000</v>
      </c>
      <c r="G61" s="64">
        <f>(D61*F61)</f>
        <v>1600000</v>
      </c>
    </row>
    <row r="62" spans="1:7" ht="19.5" customHeight="1">
      <c r="A62" s="25"/>
      <c r="B62" s="77" t="s">
        <v>92</v>
      </c>
      <c r="C62" s="66"/>
      <c r="D62" s="64"/>
      <c r="E62" s="78"/>
      <c r="F62" s="76"/>
      <c r="G62" s="64"/>
    </row>
    <row r="63" spans="1:7" ht="13.5" customHeight="1">
      <c r="A63" s="5"/>
      <c r="B63" s="79" t="s">
        <v>93</v>
      </c>
      <c r="C63" s="80"/>
      <c r="D63" s="80"/>
      <c r="E63" s="80"/>
      <c r="F63" s="81"/>
      <c r="G63" s="82">
        <f>SUM(G61)</f>
        <v>1600000</v>
      </c>
    </row>
    <row r="64" spans="1:7" ht="12" customHeight="1">
      <c r="A64" s="2"/>
      <c r="B64" s="99"/>
      <c r="C64" s="99"/>
      <c r="D64" s="99"/>
      <c r="E64" s="99"/>
      <c r="F64" s="100"/>
      <c r="G64" s="100"/>
    </row>
    <row r="65" spans="1:7" ht="12" customHeight="1">
      <c r="A65" s="96"/>
      <c r="B65" s="101" t="s">
        <v>94</v>
      </c>
      <c r="C65" s="102"/>
      <c r="D65" s="102"/>
      <c r="E65" s="102"/>
      <c r="F65" s="102"/>
      <c r="G65" s="103">
        <f>G25+G40+G57+G63</f>
        <v>4757025</v>
      </c>
    </row>
    <row r="66" spans="1:7" ht="12" customHeight="1">
      <c r="A66" s="96"/>
      <c r="B66" s="104" t="s">
        <v>95</v>
      </c>
      <c r="C66" s="84"/>
      <c r="D66" s="84"/>
      <c r="E66" s="84"/>
      <c r="F66" s="84"/>
      <c r="G66" s="105">
        <f>G65*0.05</f>
        <v>237851.25</v>
      </c>
    </row>
    <row r="67" spans="1:7" ht="12" customHeight="1">
      <c r="A67" s="96"/>
      <c r="B67" s="106" t="s">
        <v>96</v>
      </c>
      <c r="C67" s="83"/>
      <c r="D67" s="83"/>
      <c r="E67" s="83"/>
      <c r="F67" s="83"/>
      <c r="G67" s="107">
        <f>G66+G65</f>
        <v>4994876.25</v>
      </c>
    </row>
    <row r="68" spans="1:7" ht="12" customHeight="1">
      <c r="A68" s="96"/>
      <c r="B68" s="104" t="s">
        <v>97</v>
      </c>
      <c r="C68" s="84"/>
      <c r="D68" s="84"/>
      <c r="E68" s="84"/>
      <c r="F68" s="84"/>
      <c r="G68" s="105">
        <f>G12</f>
        <v>16000000</v>
      </c>
    </row>
    <row r="69" spans="1:7" ht="12" customHeight="1">
      <c r="A69" s="96"/>
      <c r="B69" s="108" t="s">
        <v>98</v>
      </c>
      <c r="C69" s="109"/>
      <c r="D69" s="109"/>
      <c r="E69" s="109"/>
      <c r="F69" s="109"/>
      <c r="G69" s="110">
        <f>G68-G67</f>
        <v>11005123.75</v>
      </c>
    </row>
    <row r="70" spans="1:7" ht="12" customHeight="1">
      <c r="A70" s="96"/>
      <c r="B70" s="97" t="s">
        <v>99</v>
      </c>
      <c r="C70" s="98"/>
      <c r="D70" s="98"/>
      <c r="E70" s="98"/>
      <c r="F70" s="98"/>
      <c r="G70" s="93"/>
    </row>
    <row r="71" spans="1:7" ht="12.75" customHeight="1" thickBot="1">
      <c r="A71" s="96"/>
      <c r="B71" s="111"/>
      <c r="C71" s="98"/>
      <c r="D71" s="98"/>
      <c r="E71" s="98"/>
      <c r="F71" s="98"/>
      <c r="G71" s="93"/>
    </row>
    <row r="72" spans="1:7" ht="12" customHeight="1">
      <c r="A72" s="96"/>
      <c r="B72" s="123" t="s">
        <v>100</v>
      </c>
      <c r="C72" s="124"/>
      <c r="D72" s="124"/>
      <c r="E72" s="124"/>
      <c r="F72" s="125"/>
      <c r="G72" s="93"/>
    </row>
    <row r="73" spans="1:7" ht="12" customHeight="1">
      <c r="A73" s="96"/>
      <c r="B73" s="126" t="s">
        <v>101</v>
      </c>
      <c r="C73" s="95"/>
      <c r="D73" s="95"/>
      <c r="E73" s="95"/>
      <c r="F73" s="127"/>
      <c r="G73" s="93"/>
    </row>
    <row r="74" spans="1:7" ht="12" customHeight="1">
      <c r="A74" s="96"/>
      <c r="B74" s="126" t="s">
        <v>102</v>
      </c>
      <c r="C74" s="95"/>
      <c r="D74" s="95"/>
      <c r="E74" s="95"/>
      <c r="F74" s="127"/>
      <c r="G74" s="93"/>
    </row>
    <row r="75" spans="1:7" ht="12" customHeight="1">
      <c r="A75" s="96"/>
      <c r="B75" s="126" t="s">
        <v>103</v>
      </c>
      <c r="C75" s="95"/>
      <c r="D75" s="95"/>
      <c r="E75" s="95"/>
      <c r="F75" s="127"/>
      <c r="G75" s="93"/>
    </row>
    <row r="76" spans="1:7" ht="12" customHeight="1">
      <c r="A76" s="96"/>
      <c r="B76" s="126" t="s">
        <v>104</v>
      </c>
      <c r="C76" s="95"/>
      <c r="D76" s="95"/>
      <c r="E76" s="95"/>
      <c r="F76" s="127"/>
      <c r="G76" s="93"/>
    </row>
    <row r="77" spans="1:7" ht="12" customHeight="1">
      <c r="A77" s="96"/>
      <c r="B77" s="126" t="s">
        <v>105</v>
      </c>
      <c r="C77" s="95"/>
      <c r="D77" s="95"/>
      <c r="E77" s="95"/>
      <c r="F77" s="127"/>
      <c r="G77" s="93"/>
    </row>
    <row r="78" spans="1:7" ht="12.75" customHeight="1" thickBot="1">
      <c r="A78" s="96"/>
      <c r="B78" s="128" t="s">
        <v>106</v>
      </c>
      <c r="C78" s="129"/>
      <c r="D78" s="129"/>
      <c r="E78" s="129"/>
      <c r="F78" s="130"/>
      <c r="G78" s="93"/>
    </row>
    <row r="79" spans="1:7" ht="12.75" customHeight="1">
      <c r="A79" s="96"/>
      <c r="B79" s="121"/>
      <c r="C79" s="95"/>
      <c r="D79" s="95"/>
      <c r="E79" s="95"/>
      <c r="F79" s="95"/>
      <c r="G79" s="93"/>
    </row>
    <row r="80" spans="1:7" ht="15" customHeight="1" thickBot="1">
      <c r="A80" s="96"/>
      <c r="B80" s="150" t="s">
        <v>107</v>
      </c>
      <c r="C80" s="151"/>
      <c r="D80" s="120"/>
      <c r="E80" s="86"/>
      <c r="F80" s="86"/>
      <c r="G80" s="93"/>
    </row>
    <row r="81" spans="1:7" ht="12" customHeight="1">
      <c r="A81" s="96"/>
      <c r="B81" s="113" t="s">
        <v>88</v>
      </c>
      <c r="C81" s="87" t="s">
        <v>108</v>
      </c>
      <c r="D81" s="114" t="s">
        <v>109</v>
      </c>
      <c r="E81" s="86"/>
      <c r="F81" s="86"/>
      <c r="G81" s="93"/>
    </row>
    <row r="82" spans="1:7" ht="12" customHeight="1">
      <c r="A82" s="96"/>
      <c r="B82" s="115" t="s">
        <v>110</v>
      </c>
      <c r="C82" s="88">
        <f>G25</f>
        <v>1962025</v>
      </c>
      <c r="D82" s="116">
        <f>(C82/C88)</f>
        <v>0.39280752951587139</v>
      </c>
      <c r="E82" s="86"/>
      <c r="F82" s="86"/>
      <c r="G82" s="93"/>
    </row>
    <row r="83" spans="1:7" ht="12" customHeight="1">
      <c r="A83" s="96"/>
      <c r="B83" s="115" t="s">
        <v>111</v>
      </c>
      <c r="C83" s="89">
        <f>G30</f>
        <v>0</v>
      </c>
      <c r="D83" s="116">
        <v>0</v>
      </c>
      <c r="E83" s="86"/>
      <c r="F83" s="86"/>
      <c r="G83" s="93"/>
    </row>
    <row r="84" spans="1:7" ht="12" customHeight="1">
      <c r="A84" s="96"/>
      <c r="B84" s="115" t="s">
        <v>112</v>
      </c>
      <c r="C84" s="88">
        <f>G40</f>
        <v>357200</v>
      </c>
      <c r="D84" s="116">
        <f>(C84/C88)</f>
        <v>7.1513283236997113E-2</v>
      </c>
      <c r="E84" s="86"/>
      <c r="F84" s="86"/>
      <c r="G84" s="93"/>
    </row>
    <row r="85" spans="1:7" ht="12" customHeight="1">
      <c r="A85" s="96"/>
      <c r="B85" s="115" t="s">
        <v>58</v>
      </c>
      <c r="C85" s="88">
        <f>G57</f>
        <v>837800</v>
      </c>
      <c r="D85" s="116">
        <f>(C85/C88)</f>
        <v>0.16773188324735774</v>
      </c>
      <c r="E85" s="86"/>
      <c r="F85" s="86"/>
      <c r="G85" s="93"/>
    </row>
    <row r="86" spans="1:7" ht="12" customHeight="1">
      <c r="A86" s="96"/>
      <c r="B86" s="115" t="s">
        <v>113</v>
      </c>
      <c r="C86" s="90">
        <f>G63</f>
        <v>1600000</v>
      </c>
      <c r="D86" s="116">
        <f>(C86/C88)</f>
        <v>0.32032825638072615</v>
      </c>
      <c r="E86" s="92"/>
      <c r="F86" s="92"/>
      <c r="G86" s="93"/>
    </row>
    <row r="87" spans="1:7" ht="12" customHeight="1">
      <c r="A87" s="96"/>
      <c r="B87" s="115" t="s">
        <v>114</v>
      </c>
      <c r="C87" s="90">
        <f>G66</f>
        <v>237851.25</v>
      </c>
      <c r="D87" s="116">
        <f>(C87/C88)</f>
        <v>4.7619047619047616E-2</v>
      </c>
      <c r="E87" s="92"/>
      <c r="F87" s="92"/>
      <c r="G87" s="93"/>
    </row>
    <row r="88" spans="1:7" ht="12.75" customHeight="1" thickBot="1">
      <c r="A88" s="96"/>
      <c r="B88" s="117" t="s">
        <v>115</v>
      </c>
      <c r="C88" s="118">
        <f>SUM(C82:C87)</f>
        <v>4994876.25</v>
      </c>
      <c r="D88" s="119">
        <f>SUM(D82:D87)</f>
        <v>1</v>
      </c>
      <c r="E88" s="92"/>
      <c r="F88" s="92"/>
      <c r="G88" s="93"/>
    </row>
    <row r="89" spans="1:7" ht="12" customHeight="1">
      <c r="A89" s="96"/>
      <c r="B89" s="111"/>
      <c r="C89" s="98"/>
      <c r="D89" s="98"/>
      <c r="E89" s="98"/>
      <c r="F89" s="98"/>
      <c r="G89" s="93"/>
    </row>
    <row r="90" spans="1:7" ht="12.75" customHeight="1">
      <c r="A90" s="96"/>
      <c r="B90" s="112"/>
      <c r="C90" s="98"/>
      <c r="D90" s="98"/>
      <c r="E90" s="98"/>
      <c r="F90" s="98"/>
      <c r="G90" s="93"/>
    </row>
    <row r="91" spans="1:7" ht="12" customHeight="1" thickBot="1">
      <c r="A91" s="85"/>
      <c r="B91" s="132"/>
      <c r="C91" s="133" t="s">
        <v>116</v>
      </c>
      <c r="D91" s="134"/>
      <c r="E91" s="135"/>
      <c r="F91" s="91"/>
      <c r="G91" s="93"/>
    </row>
    <row r="92" spans="1:7" ht="12" customHeight="1">
      <c r="A92" s="96"/>
      <c r="B92" s="136" t="s">
        <v>117</v>
      </c>
      <c r="C92" s="146">
        <v>38000</v>
      </c>
      <c r="D92" s="146">
        <v>40000</v>
      </c>
      <c r="E92" s="147">
        <v>42000</v>
      </c>
      <c r="F92" s="131"/>
      <c r="G92" s="94"/>
    </row>
    <row r="93" spans="1:7" ht="12.75" customHeight="1" thickBot="1">
      <c r="A93" s="96"/>
      <c r="B93" s="117" t="s">
        <v>118</v>
      </c>
      <c r="C93" s="148">
        <f>(G67/C92)</f>
        <v>131.44411184210526</v>
      </c>
      <c r="D93" s="148">
        <f>(G67/D92)</f>
        <v>124.87190624999999</v>
      </c>
      <c r="E93" s="149">
        <f>(G67/E92)</f>
        <v>118.925625</v>
      </c>
      <c r="F93" s="131"/>
      <c r="G93" s="94"/>
    </row>
    <row r="94" spans="1:7" ht="15.6" customHeight="1">
      <c r="A94" s="96"/>
      <c r="B94" s="122" t="s">
        <v>119</v>
      </c>
      <c r="C94" s="95"/>
      <c r="D94" s="95"/>
      <c r="E94" s="95"/>
      <c r="F94" s="95"/>
      <c r="G94" s="95"/>
    </row>
  </sheetData>
  <mergeCells count="8">
    <mergeCell ref="B80:C8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Usuario invitado</cp:lastModifiedBy>
  <cp:revision/>
  <dcterms:created xsi:type="dcterms:W3CDTF">2020-11-27T12:49:26Z</dcterms:created>
  <dcterms:modified xsi:type="dcterms:W3CDTF">2022-06-23T15:23:57Z</dcterms:modified>
  <cp:category/>
  <cp:contentStatus/>
</cp:coreProperties>
</file>