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ACEL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37" i="1"/>
  <c r="F39" i="1"/>
  <c r="F27" i="1"/>
  <c r="F26" i="1"/>
  <c r="C85" i="1" l="1"/>
  <c r="F12" i="1"/>
  <c r="F38" i="1"/>
  <c r="F40" i="1" s="1"/>
  <c r="F46" i="1"/>
  <c r="F47" i="1"/>
  <c r="F48" i="1"/>
  <c r="F44" i="1"/>
  <c r="F22" i="1"/>
  <c r="F23" i="1"/>
  <c r="F24" i="1"/>
  <c r="F25" i="1"/>
  <c r="F21" i="1"/>
  <c r="F28" i="1" l="1"/>
  <c r="F51" i="1"/>
  <c r="B78" i="1" s="1"/>
  <c r="B77" i="1"/>
  <c r="B75" i="1"/>
  <c r="B79" i="1"/>
  <c r="B76" i="1" l="1"/>
  <c r="F61" i="1"/>
  <c r="F58" i="1" l="1"/>
  <c r="F59" i="1" s="1"/>
  <c r="B80" i="1" s="1"/>
  <c r="F60" i="1" l="1"/>
  <c r="C86" i="1" s="1"/>
  <c r="B81" i="1"/>
  <c r="C75" i="1" s="1"/>
  <c r="B86" i="1" l="1"/>
  <c r="D86" i="1"/>
  <c r="F62" i="1"/>
  <c r="C80" i="1"/>
  <c r="C78" i="1"/>
  <c r="C79" i="1"/>
  <c r="C77" i="1"/>
  <c r="C81" i="1" l="1"/>
</calcChain>
</file>

<file path=xl/sharedStrings.xml><?xml version="1.0" encoding="utf-8"?>
<sst xmlns="http://schemas.openxmlformats.org/spreadsheetml/2006/main" count="150" uniqueCount="99">
  <si>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</si>
  <si>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</si>
  <si>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</si>
  <si>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</si>
  <si>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</si>
  <si>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</si>
  <si>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</si>
  <si>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</si>
  <si>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</si>
  <si>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</si>
  <si>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</si>
  <si>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</si>
  <si>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</si>
  <si>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</si>
  <si>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</si>
  <si>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</si>
  <si>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</si>
  <si>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</si>
  <si>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</si>
  <si>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</si>
  <si>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</si>
  <si>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</si>
  <si>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</si>
  <si>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</si>
  <si>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</si>
  <si>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</si>
  <si>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</si>
  <si>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</si>
  <si>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</si>
  <si>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</si>
  <si>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</si>
  <si>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</si>
  <si>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</si>
  <si>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</si>
  <si>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</si>
  <si>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</si>
  <si>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</si>
  <si>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</si>
  <si>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</si>
  <si>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</si>
  <si>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</si>
  <si>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</si>
  <si>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</si>
  <si>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</si>
  <si>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</si>
  <si>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</si>
  <si>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</si>
  <si>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</si>
  <si>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</si>
  <si>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</si>
  <si>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</si>
  <si>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</si>
  <si>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</si>
  <si>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</si>
  <si>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</si>
  <si>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</si>
  <si>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</si>
  <si>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</si>
  <si>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Aplicación fertilizante</t>
  </si>
  <si>
    <t>Limpia manual</t>
  </si>
  <si>
    <t>Aradura</t>
  </si>
  <si>
    <t>Rastraje</t>
  </si>
  <si>
    <t>Melgadura</t>
  </si>
  <si>
    <t>Superfosfato triple</t>
  </si>
  <si>
    <t>Costo unitario ($/ Unidades) (*)</t>
  </si>
  <si>
    <t>ESCENARIOS COSTO UNITARIO  ($/unidades)</t>
  </si>
  <si>
    <t>ACELGA</t>
  </si>
  <si>
    <t>ARAUCANIA</t>
  </si>
  <si>
    <t>TRAIGUEN</t>
  </si>
  <si>
    <t>PENCA BLANCA</t>
  </si>
  <si>
    <t>ABRIL-AGOSTO</t>
  </si>
  <si>
    <t>MERCADO LOCAL</t>
  </si>
  <si>
    <t>ABRIL- AGOSTO</t>
  </si>
  <si>
    <t>SEQUIA/HELADA</t>
  </si>
  <si>
    <t>Riego</t>
  </si>
  <si>
    <t>Siembra manual</t>
  </si>
  <si>
    <t>Cosecha</t>
  </si>
  <si>
    <t>Corte y amarre</t>
  </si>
  <si>
    <t>Carga y venta</t>
  </si>
  <si>
    <t>Semillas acelga</t>
  </si>
  <si>
    <t>Fertiyeso</t>
  </si>
  <si>
    <t>kgs</t>
  </si>
  <si>
    <t>Insecticida Karate</t>
  </si>
  <si>
    <t>cc</t>
  </si>
  <si>
    <t>Can 27</t>
  </si>
  <si>
    <t>PRECIO ESPERADO (atado)</t>
  </si>
  <si>
    <t>Fertilizante</t>
  </si>
  <si>
    <t>Agroquimicos</t>
  </si>
  <si>
    <t>Marzo-junio</t>
  </si>
  <si>
    <t>Marzo-abril</t>
  </si>
  <si>
    <t>Marzo</t>
  </si>
  <si>
    <t>Abril-agosto</t>
  </si>
  <si>
    <t>Febrero-marzo</t>
  </si>
  <si>
    <t>Febrero</t>
  </si>
  <si>
    <t>Julio-agosto</t>
  </si>
  <si>
    <t>$/há</t>
  </si>
  <si>
    <t>COSTO TOTAL/há.</t>
  </si>
  <si>
    <t>Rendimiento  (Unidades/há)</t>
  </si>
  <si>
    <t>RENDIMIENTO (atados/há)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</si>
</sst>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18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vertical="center"/>
    </xf>
    <xf numFmtId="49" fontId="7" fillId="2" borderId="23" xfId="0" applyNumberFormat="1" applyFont="1" applyFill="1" applyBorder="1" applyAlignment="1">
      <alignment vertical="center"/>
    </xf>
    <xf numFmtId="9" fontId="9" fillId="2" borderId="24" xfId="0" applyNumberFormat="1" applyFont="1" applyFill="1" applyBorder="1" applyAlignment="1"/>
    <xf numFmtId="49" fontId="7" fillId="7" borderId="25" xfId="0" applyNumberFormat="1" applyFont="1" applyFill="1" applyBorder="1" applyAlignment="1">
      <alignment vertical="center"/>
    </xf>
    <xf numFmtId="165" fontId="7" fillId="7" borderId="26" xfId="0" applyNumberFormat="1" applyFont="1" applyFill="1" applyBorder="1" applyAlignment="1">
      <alignment vertical="center"/>
    </xf>
    <xf numFmtId="9" fontId="7" fillId="7" borderId="27" xfId="0" applyNumberFormat="1" applyFont="1" applyFill="1" applyBorder="1" applyAlignment="1">
      <alignment vertical="center"/>
    </xf>
    <xf numFmtId="0" fontId="9" fillId="8" borderId="30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/>
    <xf numFmtId="0" fontId="9" fillId="2" borderId="33" xfId="0" applyFont="1" applyFill="1" applyBorder="1" applyAlignment="1"/>
    <xf numFmtId="49" fontId="9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49" fontId="9" fillId="2" borderId="36" xfId="0" applyNumberFormat="1" applyFont="1" applyFill="1" applyBorder="1" applyAlignment="1">
      <alignment vertical="center"/>
    </xf>
    <xf numFmtId="0" fontId="9" fillId="2" borderId="37" xfId="0" applyFont="1" applyFill="1" applyBorder="1" applyAlignment="1"/>
    <xf numFmtId="0" fontId="9" fillId="2" borderId="38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39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49" fontId="2" fillId="2" borderId="41" xfId="0" applyNumberFormat="1" applyFont="1" applyFill="1" applyBorder="1" applyAlignment="1">
      <alignment horizontal="center"/>
    </xf>
    <xf numFmtId="3" fontId="2" fillId="2" borderId="4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0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2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right"/>
    </xf>
    <xf numFmtId="49" fontId="12" fillId="8" borderId="43" xfId="0" applyNumberFormat="1" applyFont="1" applyFill="1" applyBorder="1" applyAlignment="1">
      <alignment horizontal="center"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right"/>
    </xf>
    <xf numFmtId="166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66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wrapText="1"/>
    </xf>
    <xf numFmtId="0" fontId="2" fillId="2" borderId="41" xfId="0" applyFont="1" applyFill="1" applyBorder="1" applyAlignment="1">
      <alignment horizontal="center" vertical="center" wrapText="1"/>
    </xf>
    <xf numFmtId="49" fontId="2" fillId="2" borderId="41" xfId="0" applyNumberFormat="1" applyFont="1" applyFill="1" applyBorder="1" applyAlignment="1">
      <alignment horizontal="left"/>
    </xf>
    <xf numFmtId="0" fontId="2" fillId="2" borderId="41" xfId="0" applyNumberFormat="1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49" fontId="14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17" fontId="15" fillId="0" borderId="46" xfId="1" applyNumberFormat="1" applyFont="1" applyBorder="1" applyAlignment="1">
      <alignment horizontal="right" vertical="center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right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49" fontId="14" fillId="3" borderId="42" xfId="0" applyNumberFormat="1" applyFont="1" applyFill="1" applyBorder="1" applyAlignment="1">
      <alignment horizontal="center" vertical="center" wrapText="1"/>
    </xf>
    <xf numFmtId="49" fontId="14" fillId="3" borderId="42" xfId="0" applyNumberFormat="1" applyFont="1" applyFill="1" applyBorder="1" applyAlignment="1">
      <alignment horizontal="right" vertical="center" wrapText="1"/>
    </xf>
    <xf numFmtId="49" fontId="3" fillId="3" borderId="41" xfId="0" applyNumberFormat="1" applyFont="1" applyFill="1" applyBorder="1" applyAlignment="1">
      <alignment vertical="center"/>
    </xf>
    <xf numFmtId="0" fontId="3" fillId="3" borderId="41" xfId="0" applyFont="1" applyFill="1" applyBorder="1" applyAlignment="1">
      <alignment horizontal="center" vertical="center"/>
    </xf>
    <xf numFmtId="49" fontId="14" fillId="3" borderId="42" xfId="0" applyNumberFormat="1" applyFont="1" applyFill="1" applyBorder="1" applyAlignment="1">
      <alignment horizontal="center" vertical="center"/>
    </xf>
    <xf numFmtId="0" fontId="2" fillId="2" borderId="41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3" fontId="2" fillId="2" borderId="20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 vertical="center" wrapText="1"/>
    </xf>
    <xf numFmtId="3" fontId="2" fillId="2" borderId="41" xfId="0" applyNumberFormat="1" applyFont="1" applyFill="1" applyBorder="1" applyAlignment="1">
      <alignment horizontal="right"/>
    </xf>
    <xf numFmtId="49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 applyAlignment="1">
      <alignment horizontal="right"/>
    </xf>
    <xf numFmtId="0" fontId="3" fillId="3" borderId="41" xfId="0" applyFont="1" applyFill="1" applyBorder="1" applyAlignment="1">
      <alignment horizontal="right" vertical="center"/>
    </xf>
    <xf numFmtId="3" fontId="3" fillId="3" borderId="41" xfId="0" applyNumberFormat="1" applyFont="1" applyFill="1" applyBorder="1" applyAlignment="1">
      <alignment horizontal="right" vertical="center"/>
    </xf>
    <xf numFmtId="49" fontId="17" fillId="2" borderId="41" xfId="0" applyNumberFormat="1" applyFont="1" applyFill="1" applyBorder="1" applyAlignment="1">
      <alignment horizontal="left"/>
    </xf>
    <xf numFmtId="49" fontId="17" fillId="2" borderId="41" xfId="0" applyNumberFormat="1" applyFont="1" applyFill="1" applyBorder="1" applyAlignment="1">
      <alignment horizontal="left" vertical="center" wrapText="1"/>
    </xf>
    <xf numFmtId="0" fontId="14" fillId="5" borderId="18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49" fontId="14" fillId="5" borderId="47" xfId="0" applyNumberFormat="1" applyFont="1" applyFill="1" applyBorder="1" applyAlignment="1">
      <alignment vertical="center"/>
    </xf>
    <xf numFmtId="0" fontId="14" fillId="5" borderId="48" xfId="0" applyFont="1" applyFill="1" applyBorder="1" applyAlignment="1">
      <alignment vertical="center"/>
    </xf>
    <xf numFmtId="164" fontId="14" fillId="5" borderId="49" xfId="0" applyNumberFormat="1" applyFont="1" applyFill="1" applyBorder="1" applyAlignment="1">
      <alignment vertical="center"/>
    </xf>
    <xf numFmtId="49" fontId="14" fillId="3" borderId="50" xfId="0" applyNumberFormat="1" applyFont="1" applyFill="1" applyBorder="1" applyAlignment="1">
      <alignment vertical="center"/>
    </xf>
    <xf numFmtId="164" fontId="14" fillId="3" borderId="51" xfId="0" applyNumberFormat="1" applyFont="1" applyFill="1" applyBorder="1" applyAlignment="1">
      <alignment vertical="center"/>
    </xf>
    <xf numFmtId="49" fontId="14" fillId="5" borderId="50" xfId="0" applyNumberFormat="1" applyFont="1" applyFill="1" applyBorder="1" applyAlignment="1">
      <alignment vertical="center"/>
    </xf>
    <xf numFmtId="164" fontId="14" fillId="5" borderId="51" xfId="0" applyNumberFormat="1" applyFont="1" applyFill="1" applyBorder="1" applyAlignment="1">
      <alignment vertical="center"/>
    </xf>
    <xf numFmtId="49" fontId="14" fillId="5" borderId="52" xfId="0" applyNumberFormat="1" applyFont="1" applyFill="1" applyBorder="1" applyAlignment="1">
      <alignment vertical="center"/>
    </xf>
    <xf numFmtId="0" fontId="14" fillId="5" borderId="53" xfId="0" applyFont="1" applyFill="1" applyBorder="1" applyAlignment="1">
      <alignment vertical="center"/>
    </xf>
    <xf numFmtId="164" fontId="14" fillId="5" borderId="54" xfId="0" applyNumberFormat="1" applyFont="1" applyFill="1" applyBorder="1" applyAlignment="1">
      <alignment vertical="center"/>
    </xf>
    <xf numFmtId="49" fontId="3" fillId="9" borderId="18" xfId="0" applyNumberFormat="1" applyFont="1" applyFill="1" applyBorder="1" applyAlignment="1">
      <alignment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right" vertical="center"/>
    </xf>
    <xf numFmtId="3" fontId="3" fillId="9" borderId="18" xfId="0" applyNumberFormat="1" applyFont="1" applyFill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5</xdr:col>
      <xdr:colOff>1104900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87"/>
  <sheetViews>
    <sheetView showGridLines="0" tabSelected="1" topLeftCell="A62" workbookViewId="0">
      <selection activeCell="D80" sqref="D80"/>
    </sheetView>
  </sheetViews>
  <sheetFormatPr baseColWidth="10" defaultColWidth="10.85546875" defaultRowHeight="11.25" customHeight="1" x14ac:dyDescent="0.25"/>
  <cols>
    <col min="1" max="1" width="22.28515625" style="1" customWidth="1"/>
    <col min="2" max="2" width="17" style="1" customWidth="1"/>
    <col min="3" max="3" width="14.85546875" style="1" customWidth="1"/>
    <col min="4" max="4" width="14.42578125" style="1" customWidth="1"/>
    <col min="5" max="5" width="18.7109375" style="1" customWidth="1"/>
    <col min="6" max="6" width="17.140625" style="46" customWidth="1"/>
    <col min="7" max="254" width="10.85546875" style="1" customWidth="1"/>
  </cols>
  <sheetData>
    <row r="1" spans="1:6" ht="15" customHeight="1" x14ac:dyDescent="0.25">
      <c r="A1" s="2"/>
      <c r="B1" s="2"/>
      <c r="C1" s="2"/>
      <c r="D1" s="2"/>
      <c r="E1" s="2"/>
      <c r="F1" s="41"/>
    </row>
    <row r="2" spans="1:6" ht="15" customHeight="1" x14ac:dyDescent="0.25">
      <c r="A2" s="2"/>
      <c r="B2" s="2"/>
      <c r="C2" s="2"/>
      <c r="D2" s="2"/>
      <c r="E2" s="2"/>
      <c r="F2" s="41"/>
    </row>
    <row r="3" spans="1:6" ht="15" customHeight="1" x14ac:dyDescent="0.25">
      <c r="A3" s="2"/>
      <c r="B3" s="2"/>
      <c r="C3" s="2"/>
      <c r="D3" s="2"/>
      <c r="E3" s="2"/>
      <c r="F3" s="41"/>
    </row>
    <row r="4" spans="1:6" ht="15" customHeight="1" x14ac:dyDescent="0.25">
      <c r="A4" s="2"/>
      <c r="B4" s="2"/>
      <c r="C4" s="2"/>
      <c r="D4" s="2"/>
      <c r="E4" s="2"/>
      <c r="F4" s="41"/>
    </row>
    <row r="5" spans="1:6" ht="15" customHeight="1" x14ac:dyDescent="0.25">
      <c r="A5" s="2"/>
      <c r="B5" s="2"/>
      <c r="C5" s="2"/>
      <c r="D5" s="2"/>
      <c r="E5" s="2"/>
      <c r="F5" s="41"/>
    </row>
    <row r="6" spans="1:6" ht="15" customHeight="1" x14ac:dyDescent="0.25">
      <c r="A6" s="2"/>
      <c r="B6" s="2"/>
      <c r="C6" s="2"/>
      <c r="D6" s="2"/>
      <c r="E6" s="2"/>
      <c r="F6" s="41"/>
    </row>
    <row r="7" spans="1:6" ht="15" customHeight="1" x14ac:dyDescent="0.25">
      <c r="A7" s="2"/>
      <c r="B7" s="2"/>
      <c r="C7" s="2"/>
      <c r="D7" s="2"/>
      <c r="E7" s="2"/>
      <c r="F7" s="41"/>
    </row>
    <row r="8" spans="1:6" ht="15" customHeight="1" x14ac:dyDescent="0.25">
      <c r="A8" s="3"/>
      <c r="B8" s="4"/>
      <c r="C8" s="2"/>
      <c r="D8" s="4"/>
      <c r="E8" s="4"/>
      <c r="F8" s="42"/>
    </row>
    <row r="9" spans="1:6" ht="12" customHeight="1" x14ac:dyDescent="0.25">
      <c r="A9" s="78" t="s">
        <v>0</v>
      </c>
      <c r="B9" s="62" t="s">
        <v>66</v>
      </c>
      <c r="C9" s="79"/>
      <c r="D9" s="80" t="s">
        <v>98</v>
      </c>
      <c r="E9" s="81"/>
      <c r="F9" s="52">
        <v>12000</v>
      </c>
    </row>
    <row r="10" spans="1:6" ht="18" customHeight="1" x14ac:dyDescent="0.25">
      <c r="A10" s="58" t="s">
        <v>1</v>
      </c>
      <c r="B10" s="59" t="s">
        <v>69</v>
      </c>
      <c r="C10" s="79"/>
      <c r="D10" s="60" t="s">
        <v>2</v>
      </c>
      <c r="E10" s="61"/>
      <c r="F10" s="62" t="s">
        <v>70</v>
      </c>
    </row>
    <row r="11" spans="1:6" ht="18" customHeight="1" x14ac:dyDescent="0.25">
      <c r="A11" s="58" t="s">
        <v>3</v>
      </c>
      <c r="B11" s="62" t="s">
        <v>56</v>
      </c>
      <c r="C11" s="79"/>
      <c r="D11" s="60" t="s">
        <v>85</v>
      </c>
      <c r="E11" s="61"/>
      <c r="F11" s="63">
        <v>800</v>
      </c>
    </row>
    <row r="12" spans="1:6" ht="11.25" customHeight="1" x14ac:dyDescent="0.25">
      <c r="A12" s="58" t="s">
        <v>4</v>
      </c>
      <c r="B12" s="64" t="s">
        <v>67</v>
      </c>
      <c r="C12" s="79"/>
      <c r="D12" s="65" t="s">
        <v>5</v>
      </c>
      <c r="E12" s="66"/>
      <c r="F12" s="67">
        <f>F9*F11</f>
        <v>9600000</v>
      </c>
    </row>
    <row r="13" spans="1:6" ht="11.25" customHeight="1" x14ac:dyDescent="0.25">
      <c r="A13" s="58" t="s">
        <v>6</v>
      </c>
      <c r="B13" s="62" t="s">
        <v>68</v>
      </c>
      <c r="C13" s="79"/>
      <c r="D13" s="60" t="s">
        <v>7</v>
      </c>
      <c r="E13" s="61"/>
      <c r="F13" s="62" t="s">
        <v>71</v>
      </c>
    </row>
    <row r="14" spans="1:6" ht="13.5" customHeight="1" x14ac:dyDescent="0.25">
      <c r="A14" s="58" t="s">
        <v>8</v>
      </c>
      <c r="B14" s="62" t="s">
        <v>68</v>
      </c>
      <c r="C14" s="79"/>
      <c r="D14" s="60" t="s">
        <v>9</v>
      </c>
      <c r="E14" s="61"/>
      <c r="F14" s="62" t="s">
        <v>72</v>
      </c>
    </row>
    <row r="15" spans="1:6" ht="25.5" customHeight="1" x14ac:dyDescent="0.25">
      <c r="A15" s="58" t="s">
        <v>10</v>
      </c>
      <c r="B15" s="82">
        <v>44713</v>
      </c>
      <c r="C15" s="79"/>
      <c r="D15" s="68" t="s">
        <v>11</v>
      </c>
      <c r="E15" s="69"/>
      <c r="F15" s="64" t="s">
        <v>73</v>
      </c>
    </row>
    <row r="16" spans="1:6" ht="12" customHeight="1" x14ac:dyDescent="0.25">
      <c r="A16" s="83"/>
      <c r="B16" s="84"/>
      <c r="C16" s="85"/>
      <c r="D16" s="86"/>
      <c r="E16" s="86"/>
      <c r="F16" s="87"/>
    </row>
    <row r="17" spans="1:6" ht="12" customHeight="1" x14ac:dyDescent="0.25">
      <c r="A17" s="88" t="s">
        <v>12</v>
      </c>
      <c r="B17" s="89"/>
      <c r="C17" s="89"/>
      <c r="D17" s="89"/>
      <c r="E17" s="89"/>
      <c r="F17" s="89"/>
    </row>
    <row r="18" spans="1:6" ht="12" customHeight="1" x14ac:dyDescent="0.25">
      <c r="A18" s="90"/>
      <c r="B18" s="91"/>
      <c r="C18" s="91"/>
      <c r="D18" s="91"/>
      <c r="E18" s="92"/>
      <c r="F18" s="93"/>
    </row>
    <row r="19" spans="1:6" ht="12" customHeight="1" x14ac:dyDescent="0.25">
      <c r="A19" s="94" t="s">
        <v>13</v>
      </c>
      <c r="B19" s="95"/>
      <c r="C19" s="96"/>
      <c r="D19" s="96"/>
      <c r="E19" s="96"/>
      <c r="F19" s="97"/>
    </row>
    <row r="20" spans="1:6" ht="24" customHeight="1" x14ac:dyDescent="0.25">
      <c r="A20" s="98" t="s">
        <v>14</v>
      </c>
      <c r="B20" s="98" t="s">
        <v>15</v>
      </c>
      <c r="C20" s="98" t="s">
        <v>16</v>
      </c>
      <c r="D20" s="98" t="s">
        <v>17</v>
      </c>
      <c r="E20" s="98" t="s">
        <v>18</v>
      </c>
      <c r="F20" s="98" t="s">
        <v>19</v>
      </c>
    </row>
    <row r="21" spans="1:6" ht="12.75" customHeight="1" x14ac:dyDescent="0.25">
      <c r="A21" s="70" t="s">
        <v>58</v>
      </c>
      <c r="B21" s="71" t="s">
        <v>20</v>
      </c>
      <c r="C21" s="72">
        <v>3</v>
      </c>
      <c r="D21" s="64" t="s">
        <v>88</v>
      </c>
      <c r="E21" s="133">
        <v>21000</v>
      </c>
      <c r="F21" s="133">
        <f>C21*E21</f>
        <v>63000</v>
      </c>
    </row>
    <row r="22" spans="1:6" ht="12.75" customHeight="1" x14ac:dyDescent="0.25">
      <c r="A22" s="70" t="s">
        <v>74</v>
      </c>
      <c r="B22" s="71" t="s">
        <v>20</v>
      </c>
      <c r="C22" s="72">
        <v>15</v>
      </c>
      <c r="D22" s="64" t="s">
        <v>89</v>
      </c>
      <c r="E22" s="133">
        <v>21000</v>
      </c>
      <c r="F22" s="133">
        <f t="shared" ref="F22:F27" si="0">C22*E22</f>
        <v>315000</v>
      </c>
    </row>
    <row r="23" spans="1:6" ht="12.75" customHeight="1" x14ac:dyDescent="0.25">
      <c r="A23" s="70" t="s">
        <v>75</v>
      </c>
      <c r="B23" s="71" t="s">
        <v>20</v>
      </c>
      <c r="C23" s="73">
        <v>5</v>
      </c>
      <c r="D23" s="64" t="s">
        <v>90</v>
      </c>
      <c r="E23" s="133">
        <v>21000</v>
      </c>
      <c r="F23" s="133">
        <f t="shared" si="0"/>
        <v>105000</v>
      </c>
    </row>
    <row r="24" spans="1:6" ht="12.75" customHeight="1" x14ac:dyDescent="0.25">
      <c r="A24" s="70" t="s">
        <v>59</v>
      </c>
      <c r="B24" s="71" t="s">
        <v>20</v>
      </c>
      <c r="C24" s="72">
        <v>60</v>
      </c>
      <c r="D24" s="64" t="s">
        <v>91</v>
      </c>
      <c r="E24" s="133">
        <v>21000</v>
      </c>
      <c r="F24" s="133">
        <f t="shared" si="0"/>
        <v>1260000</v>
      </c>
    </row>
    <row r="25" spans="1:6" ht="12.75" customHeight="1" x14ac:dyDescent="0.25">
      <c r="A25" s="70" t="s">
        <v>76</v>
      </c>
      <c r="B25" s="71" t="s">
        <v>20</v>
      </c>
      <c r="C25" s="72">
        <v>45</v>
      </c>
      <c r="D25" s="64" t="s">
        <v>91</v>
      </c>
      <c r="E25" s="133">
        <v>21000</v>
      </c>
      <c r="F25" s="133">
        <f t="shared" si="0"/>
        <v>945000</v>
      </c>
    </row>
    <row r="26" spans="1:6" ht="12.75" customHeight="1" x14ac:dyDescent="0.25">
      <c r="A26" s="70" t="s">
        <v>77</v>
      </c>
      <c r="B26" s="71" t="s">
        <v>20</v>
      </c>
      <c r="C26" s="73">
        <v>30</v>
      </c>
      <c r="D26" s="64" t="s">
        <v>91</v>
      </c>
      <c r="E26" s="133">
        <v>21000</v>
      </c>
      <c r="F26" s="133">
        <f t="shared" si="0"/>
        <v>630000</v>
      </c>
    </row>
    <row r="27" spans="1:6" ht="12.75" customHeight="1" x14ac:dyDescent="0.25">
      <c r="A27" s="70" t="s">
        <v>78</v>
      </c>
      <c r="B27" s="71" t="s">
        <v>20</v>
      </c>
      <c r="C27" s="72">
        <v>10</v>
      </c>
      <c r="D27" s="64" t="s">
        <v>91</v>
      </c>
      <c r="E27" s="133">
        <v>21000</v>
      </c>
      <c r="F27" s="133">
        <f t="shared" si="0"/>
        <v>210000</v>
      </c>
    </row>
    <row r="28" spans="1:6" ht="12.75" customHeight="1" x14ac:dyDescent="0.25">
      <c r="A28" s="5" t="s">
        <v>21</v>
      </c>
      <c r="B28" s="6"/>
      <c r="C28" s="6"/>
      <c r="D28" s="134"/>
      <c r="E28" s="134"/>
      <c r="F28" s="135">
        <f>F21+F22+F23+F24+F25+F26+F27</f>
        <v>3528000</v>
      </c>
    </row>
    <row r="29" spans="1:6" ht="12" customHeight="1" x14ac:dyDescent="0.25">
      <c r="A29" s="90"/>
      <c r="B29" s="92"/>
      <c r="C29" s="92"/>
      <c r="D29" s="92"/>
      <c r="E29" s="99"/>
      <c r="F29" s="100"/>
    </row>
    <row r="30" spans="1:6" ht="12" customHeight="1" x14ac:dyDescent="0.25">
      <c r="A30" s="101" t="s">
        <v>22</v>
      </c>
      <c r="B30" s="102"/>
      <c r="C30" s="103"/>
      <c r="D30" s="103"/>
      <c r="E30" s="104"/>
      <c r="F30" s="105"/>
    </row>
    <row r="31" spans="1:6" ht="24" customHeight="1" x14ac:dyDescent="0.25">
      <c r="A31" s="106" t="s">
        <v>14</v>
      </c>
      <c r="B31" s="107" t="s">
        <v>15</v>
      </c>
      <c r="C31" s="107" t="s">
        <v>16</v>
      </c>
      <c r="D31" s="106" t="s">
        <v>57</v>
      </c>
      <c r="E31" s="107" t="s">
        <v>18</v>
      </c>
      <c r="F31" s="106" t="s">
        <v>19</v>
      </c>
    </row>
    <row r="32" spans="1:6" ht="12" customHeight="1" x14ac:dyDescent="0.25">
      <c r="A32" s="108"/>
      <c r="B32" s="109" t="s">
        <v>57</v>
      </c>
      <c r="C32" s="109" t="s">
        <v>57</v>
      </c>
      <c r="D32" s="109" t="s">
        <v>57</v>
      </c>
      <c r="E32" s="110" t="s">
        <v>57</v>
      </c>
      <c r="F32" s="111"/>
    </row>
    <row r="33" spans="1:10" ht="12" customHeight="1" x14ac:dyDescent="0.25">
      <c r="A33" s="7" t="s">
        <v>23</v>
      </c>
      <c r="B33" s="8"/>
      <c r="C33" s="8"/>
      <c r="D33" s="8"/>
      <c r="E33" s="112"/>
      <c r="F33" s="49"/>
    </row>
    <row r="34" spans="1:10" ht="12" customHeight="1" x14ac:dyDescent="0.25">
      <c r="A34" s="113"/>
      <c r="B34" s="114"/>
      <c r="C34" s="114"/>
      <c r="D34" s="114"/>
      <c r="E34" s="115"/>
      <c r="F34" s="116"/>
    </row>
    <row r="35" spans="1:10" ht="12" customHeight="1" x14ac:dyDescent="0.25">
      <c r="A35" s="101" t="s">
        <v>24</v>
      </c>
      <c r="B35" s="102"/>
      <c r="C35" s="103"/>
      <c r="D35" s="103"/>
      <c r="E35" s="104"/>
      <c r="F35" s="105"/>
    </row>
    <row r="36" spans="1:10" ht="24" customHeight="1" x14ac:dyDescent="0.25">
      <c r="A36" s="117" t="s">
        <v>14</v>
      </c>
      <c r="B36" s="117" t="s">
        <v>15</v>
      </c>
      <c r="C36" s="117" t="s">
        <v>16</v>
      </c>
      <c r="D36" s="117" t="s">
        <v>17</v>
      </c>
      <c r="E36" s="118" t="s">
        <v>18</v>
      </c>
      <c r="F36" s="117" t="s">
        <v>19</v>
      </c>
    </row>
    <row r="37" spans="1:10" ht="12.75" customHeight="1" x14ac:dyDescent="0.25">
      <c r="A37" s="70" t="s">
        <v>60</v>
      </c>
      <c r="B37" s="71" t="s">
        <v>25</v>
      </c>
      <c r="C37" s="72">
        <v>0.5</v>
      </c>
      <c r="D37" s="64" t="s">
        <v>92</v>
      </c>
      <c r="E37" s="133">
        <v>200000</v>
      </c>
      <c r="F37" s="133">
        <f>C37*E37</f>
        <v>100000</v>
      </c>
    </row>
    <row r="38" spans="1:10" ht="12.75" customHeight="1" x14ac:dyDescent="0.25">
      <c r="A38" s="70" t="s">
        <v>61</v>
      </c>
      <c r="B38" s="71" t="s">
        <v>25</v>
      </c>
      <c r="C38" s="72">
        <v>0.5</v>
      </c>
      <c r="D38" s="64" t="s">
        <v>92</v>
      </c>
      <c r="E38" s="133">
        <v>200000</v>
      </c>
      <c r="F38" s="133">
        <f t="shared" ref="F38" si="1">C38*E38</f>
        <v>100000</v>
      </c>
    </row>
    <row r="39" spans="1:10" ht="12.75" customHeight="1" x14ac:dyDescent="0.25">
      <c r="A39" s="70" t="s">
        <v>62</v>
      </c>
      <c r="B39" s="71" t="s">
        <v>25</v>
      </c>
      <c r="C39" s="72">
        <v>0.05</v>
      </c>
      <c r="D39" s="64" t="s">
        <v>90</v>
      </c>
      <c r="E39" s="133">
        <v>200000</v>
      </c>
      <c r="F39" s="133">
        <f t="shared" ref="F39" si="2">C39*E39</f>
        <v>10000</v>
      </c>
    </row>
    <row r="40" spans="1:10" ht="12.75" customHeight="1" x14ac:dyDescent="0.25">
      <c r="A40" s="7" t="s">
        <v>26</v>
      </c>
      <c r="B40" s="8"/>
      <c r="C40" s="8"/>
      <c r="D40" s="136"/>
      <c r="E40" s="136"/>
      <c r="F40" s="137">
        <f>F37+F38+F39</f>
        <v>210000</v>
      </c>
    </row>
    <row r="41" spans="1:10" ht="12" customHeight="1" x14ac:dyDescent="0.25">
      <c r="A41" s="113"/>
      <c r="B41" s="114"/>
      <c r="C41" s="114"/>
      <c r="D41" s="114"/>
      <c r="E41" s="115"/>
      <c r="F41" s="116"/>
    </row>
    <row r="42" spans="1:10" ht="12" customHeight="1" x14ac:dyDescent="0.25">
      <c r="A42" s="101" t="s">
        <v>27</v>
      </c>
      <c r="B42" s="102"/>
      <c r="C42" s="103"/>
      <c r="D42" s="103"/>
      <c r="E42" s="104"/>
      <c r="F42" s="105"/>
    </row>
    <row r="43" spans="1:10" ht="24" customHeight="1" x14ac:dyDescent="0.25">
      <c r="A43" s="119" t="s">
        <v>28</v>
      </c>
      <c r="B43" s="119" t="s">
        <v>29</v>
      </c>
      <c r="C43" s="119" t="s">
        <v>30</v>
      </c>
      <c r="D43" s="119" t="s">
        <v>17</v>
      </c>
      <c r="E43" s="119" t="s">
        <v>18</v>
      </c>
      <c r="F43" s="120" t="s">
        <v>19</v>
      </c>
      <c r="J43" s="38"/>
    </row>
    <row r="44" spans="1:10" ht="12.75" customHeight="1" x14ac:dyDescent="0.25">
      <c r="A44" s="146" t="s">
        <v>79</v>
      </c>
      <c r="B44" s="74" t="s">
        <v>81</v>
      </c>
      <c r="C44" s="40">
        <v>5</v>
      </c>
      <c r="D44" s="138" t="s">
        <v>90</v>
      </c>
      <c r="E44" s="139">
        <v>26000</v>
      </c>
      <c r="F44" s="140">
        <f>C44*E44</f>
        <v>130000</v>
      </c>
      <c r="J44" s="38"/>
    </row>
    <row r="45" spans="1:10" ht="12.75" customHeight="1" x14ac:dyDescent="0.25">
      <c r="A45" s="145" t="s">
        <v>86</v>
      </c>
      <c r="B45" s="39"/>
      <c r="C45" s="76"/>
      <c r="D45" s="141"/>
      <c r="E45" s="140"/>
      <c r="F45" s="140" t="s">
        <v>57</v>
      </c>
    </row>
    <row r="46" spans="1:10" ht="12.75" customHeight="1" x14ac:dyDescent="0.25">
      <c r="A46" s="75" t="s">
        <v>80</v>
      </c>
      <c r="B46" s="77" t="s">
        <v>81</v>
      </c>
      <c r="C46" s="77">
        <v>500</v>
      </c>
      <c r="D46" s="142" t="s">
        <v>93</v>
      </c>
      <c r="E46" s="140">
        <v>84</v>
      </c>
      <c r="F46" s="140">
        <f t="shared" ref="F46:F48" si="3">C46*E46</f>
        <v>42000</v>
      </c>
    </row>
    <row r="47" spans="1:10" ht="12.75" customHeight="1" x14ac:dyDescent="0.25">
      <c r="A47" s="75" t="s">
        <v>63</v>
      </c>
      <c r="B47" s="39" t="s">
        <v>81</v>
      </c>
      <c r="C47" s="76">
        <v>200</v>
      </c>
      <c r="D47" s="141" t="s">
        <v>93</v>
      </c>
      <c r="E47" s="140">
        <v>1400</v>
      </c>
      <c r="F47" s="140">
        <f t="shared" si="3"/>
        <v>280000</v>
      </c>
    </row>
    <row r="48" spans="1:10" ht="12.75" customHeight="1" x14ac:dyDescent="0.25">
      <c r="A48" s="75" t="s">
        <v>84</v>
      </c>
      <c r="B48" s="39" t="s">
        <v>81</v>
      </c>
      <c r="C48" s="76">
        <v>100</v>
      </c>
      <c r="D48" s="141" t="s">
        <v>91</v>
      </c>
      <c r="E48" s="140">
        <v>800</v>
      </c>
      <c r="F48" s="140">
        <f t="shared" si="3"/>
        <v>80000</v>
      </c>
    </row>
    <row r="49" spans="1:8" ht="12.75" customHeight="1" x14ac:dyDescent="0.25">
      <c r="A49" s="145" t="s">
        <v>87</v>
      </c>
      <c r="B49" s="39"/>
      <c r="C49" s="76"/>
      <c r="D49" s="141"/>
      <c r="E49" s="140"/>
      <c r="F49" s="140"/>
    </row>
    <row r="50" spans="1:8" ht="12.75" customHeight="1" x14ac:dyDescent="0.25">
      <c r="A50" s="75" t="s">
        <v>82</v>
      </c>
      <c r="B50" s="77" t="s">
        <v>83</v>
      </c>
      <c r="C50" s="77">
        <v>0.2</v>
      </c>
      <c r="D50" s="142" t="s">
        <v>94</v>
      </c>
      <c r="E50" s="140">
        <v>49540</v>
      </c>
      <c r="F50" s="140">
        <f t="shared" ref="F50" si="4">C50*E50</f>
        <v>9908</v>
      </c>
    </row>
    <row r="51" spans="1:8" ht="13.5" customHeight="1" x14ac:dyDescent="0.25">
      <c r="A51" s="121" t="s">
        <v>31</v>
      </c>
      <c r="B51" s="122"/>
      <c r="C51" s="122"/>
      <c r="D51" s="143"/>
      <c r="E51" s="143"/>
      <c r="F51" s="144">
        <f>F44+F46+F47+F48+F50</f>
        <v>541908</v>
      </c>
    </row>
    <row r="52" spans="1:8" ht="13.5" customHeight="1" x14ac:dyDescent="0.25">
      <c r="A52" s="159"/>
      <c r="B52" s="160"/>
      <c r="C52" s="160"/>
      <c r="D52" s="161"/>
      <c r="E52" s="161"/>
      <c r="F52" s="162"/>
    </row>
    <row r="53" spans="1:8" ht="12" customHeight="1" x14ac:dyDescent="0.25">
      <c r="A53" s="101" t="s">
        <v>32</v>
      </c>
      <c r="B53" s="102"/>
      <c r="C53" s="103"/>
      <c r="D53" s="103"/>
      <c r="E53" s="104"/>
      <c r="F53" s="105"/>
    </row>
    <row r="54" spans="1:8" ht="24" customHeight="1" x14ac:dyDescent="0.25">
      <c r="A54" s="123" t="s">
        <v>33</v>
      </c>
      <c r="B54" s="119" t="s">
        <v>29</v>
      </c>
      <c r="C54" s="119" t="s">
        <v>30</v>
      </c>
      <c r="D54" s="123" t="s">
        <v>17</v>
      </c>
      <c r="E54" s="119" t="s">
        <v>18</v>
      </c>
      <c r="F54" s="123" t="s">
        <v>19</v>
      </c>
    </row>
    <row r="55" spans="1:8" ht="16.5" customHeight="1" x14ac:dyDescent="0.25">
      <c r="A55" s="124" t="s">
        <v>57</v>
      </c>
      <c r="B55" s="77" t="s">
        <v>57</v>
      </c>
      <c r="C55" s="77" t="s">
        <v>57</v>
      </c>
      <c r="D55" s="39" t="s">
        <v>57</v>
      </c>
      <c r="E55" s="40" t="s">
        <v>57</v>
      </c>
      <c r="F55" s="40"/>
    </row>
    <row r="56" spans="1:8" ht="13.5" customHeight="1" x14ac:dyDescent="0.25">
      <c r="A56" s="125" t="s">
        <v>34</v>
      </c>
      <c r="B56" s="126"/>
      <c r="C56" s="126"/>
      <c r="D56" s="127"/>
      <c r="E56" s="128"/>
      <c r="F56" s="129"/>
      <c r="H56" s="47"/>
    </row>
    <row r="57" spans="1:8" ht="12" customHeight="1" x14ac:dyDescent="0.25">
      <c r="A57" s="130"/>
      <c r="B57" s="130"/>
      <c r="C57" s="130"/>
      <c r="D57" s="130"/>
      <c r="E57" s="131"/>
      <c r="F57" s="132"/>
    </row>
    <row r="58" spans="1:8" ht="12" customHeight="1" x14ac:dyDescent="0.25">
      <c r="A58" s="149" t="s">
        <v>35</v>
      </c>
      <c r="B58" s="150"/>
      <c r="C58" s="150"/>
      <c r="D58" s="150"/>
      <c r="E58" s="150"/>
      <c r="F58" s="151">
        <f>F28+F33+F40+F51+F56</f>
        <v>4279908</v>
      </c>
    </row>
    <row r="59" spans="1:8" ht="12" customHeight="1" x14ac:dyDescent="0.25">
      <c r="A59" s="152" t="s">
        <v>36</v>
      </c>
      <c r="B59" s="148"/>
      <c r="C59" s="148"/>
      <c r="D59" s="148"/>
      <c r="E59" s="148"/>
      <c r="F59" s="153">
        <f>F58*0.05</f>
        <v>213995.40000000002</v>
      </c>
    </row>
    <row r="60" spans="1:8" ht="12" customHeight="1" x14ac:dyDescent="0.25">
      <c r="A60" s="154" t="s">
        <v>37</v>
      </c>
      <c r="B60" s="147"/>
      <c r="C60" s="147"/>
      <c r="D60" s="147"/>
      <c r="E60" s="147"/>
      <c r="F60" s="155">
        <f>F59+F58</f>
        <v>4493903.4000000004</v>
      </c>
    </row>
    <row r="61" spans="1:8" ht="12" customHeight="1" x14ac:dyDescent="0.25">
      <c r="A61" s="152" t="s">
        <v>38</v>
      </c>
      <c r="B61" s="148"/>
      <c r="C61" s="148"/>
      <c r="D61" s="148"/>
      <c r="E61" s="148"/>
      <c r="F61" s="153">
        <f>F12</f>
        <v>9600000</v>
      </c>
    </row>
    <row r="62" spans="1:8" ht="12" customHeight="1" x14ac:dyDescent="0.25">
      <c r="A62" s="156" t="s">
        <v>39</v>
      </c>
      <c r="B62" s="157"/>
      <c r="C62" s="157"/>
      <c r="D62" s="157"/>
      <c r="E62" s="157"/>
      <c r="F62" s="158">
        <f>F61-F60</f>
        <v>5106096.5999999996</v>
      </c>
    </row>
    <row r="63" spans="1:8" ht="12" customHeight="1" x14ac:dyDescent="0.25">
      <c r="A63" s="14" t="s">
        <v>40</v>
      </c>
      <c r="B63" s="15"/>
      <c r="C63" s="15"/>
      <c r="D63" s="15"/>
      <c r="E63" s="15"/>
      <c r="F63" s="43"/>
    </row>
    <row r="64" spans="1:8" ht="12.75" customHeight="1" thickBot="1" x14ac:dyDescent="0.3">
      <c r="A64" s="16"/>
      <c r="B64" s="15"/>
      <c r="C64" s="15"/>
      <c r="D64" s="15"/>
      <c r="E64" s="15"/>
      <c r="F64" s="43"/>
    </row>
    <row r="65" spans="1:6" ht="12" customHeight="1" x14ac:dyDescent="0.25">
      <c r="A65" s="27" t="s">
        <v>41</v>
      </c>
      <c r="B65" s="28"/>
      <c r="C65" s="28"/>
      <c r="D65" s="28"/>
      <c r="E65" s="29"/>
      <c r="F65" s="43"/>
    </row>
    <row r="66" spans="1:6" ht="12" customHeight="1" x14ac:dyDescent="0.25">
      <c r="A66" s="30" t="s">
        <v>42</v>
      </c>
      <c r="B66" s="13"/>
      <c r="C66" s="13"/>
      <c r="D66" s="13"/>
      <c r="E66" s="31"/>
      <c r="F66" s="43"/>
    </row>
    <row r="67" spans="1:6" ht="12" customHeight="1" x14ac:dyDescent="0.25">
      <c r="A67" s="30" t="s">
        <v>43</v>
      </c>
      <c r="B67" s="13"/>
      <c r="C67" s="13"/>
      <c r="D67" s="13"/>
      <c r="E67" s="31"/>
      <c r="F67" s="43"/>
    </row>
    <row r="68" spans="1:6" ht="12" customHeight="1" x14ac:dyDescent="0.25">
      <c r="A68" s="30" t="s">
        <v>44</v>
      </c>
      <c r="B68" s="13"/>
      <c r="C68" s="13"/>
      <c r="D68" s="13"/>
      <c r="E68" s="31"/>
      <c r="F68" s="43"/>
    </row>
    <row r="69" spans="1:6" ht="12" customHeight="1" x14ac:dyDescent="0.25">
      <c r="A69" s="30" t="s">
        <v>45</v>
      </c>
      <c r="B69" s="13"/>
      <c r="C69" s="13"/>
      <c r="D69" s="13"/>
      <c r="E69" s="31"/>
      <c r="F69" s="43"/>
    </row>
    <row r="70" spans="1:6" ht="12" customHeight="1" x14ac:dyDescent="0.25">
      <c r="A70" s="30" t="s">
        <v>46</v>
      </c>
      <c r="B70" s="13"/>
      <c r="C70" s="13"/>
      <c r="D70" s="13"/>
      <c r="E70" s="31"/>
      <c r="F70" s="43"/>
    </row>
    <row r="71" spans="1:6" ht="12.75" customHeight="1" thickBot="1" x14ac:dyDescent="0.3">
      <c r="A71" s="32" t="s">
        <v>47</v>
      </c>
      <c r="B71" s="33"/>
      <c r="C71" s="33"/>
      <c r="D71" s="33"/>
      <c r="E71" s="34"/>
      <c r="F71" s="43"/>
    </row>
    <row r="72" spans="1:6" ht="12.75" customHeight="1" x14ac:dyDescent="0.25">
      <c r="A72" s="25"/>
      <c r="B72" s="13"/>
      <c r="C72" s="13"/>
      <c r="D72" s="13"/>
      <c r="E72" s="13"/>
      <c r="F72" s="43"/>
    </row>
    <row r="73" spans="1:6" ht="15" customHeight="1" thickBot="1" x14ac:dyDescent="0.3">
      <c r="A73" s="56" t="s">
        <v>48</v>
      </c>
      <c r="B73" s="57"/>
      <c r="C73" s="24"/>
      <c r="D73" s="9"/>
      <c r="E73" s="9"/>
      <c r="F73" s="43"/>
    </row>
    <row r="74" spans="1:6" ht="12" customHeight="1" x14ac:dyDescent="0.25">
      <c r="A74" s="18" t="s">
        <v>33</v>
      </c>
      <c r="B74" s="50" t="s">
        <v>95</v>
      </c>
      <c r="C74" s="51" t="s">
        <v>49</v>
      </c>
      <c r="D74" s="9"/>
      <c r="E74" s="9"/>
      <c r="F74" s="43"/>
    </row>
    <row r="75" spans="1:6" ht="12" customHeight="1" x14ac:dyDescent="0.25">
      <c r="A75" s="19" t="s">
        <v>50</v>
      </c>
      <c r="B75" s="10">
        <f>F28</f>
        <v>3528000</v>
      </c>
      <c r="C75" s="20">
        <f>(B75/B81)</f>
        <v>0.78506360417093068</v>
      </c>
      <c r="D75" s="9"/>
      <c r="E75" s="9"/>
      <c r="F75" s="43"/>
    </row>
    <row r="76" spans="1:6" ht="12" customHeight="1" x14ac:dyDescent="0.25">
      <c r="A76" s="19" t="s">
        <v>51</v>
      </c>
      <c r="B76" s="10">
        <f>F33</f>
        <v>0</v>
      </c>
      <c r="C76" s="20">
        <v>0</v>
      </c>
      <c r="D76" s="9"/>
      <c r="E76" s="9"/>
      <c r="F76" s="43"/>
    </row>
    <row r="77" spans="1:6" ht="12" customHeight="1" x14ac:dyDescent="0.25">
      <c r="A77" s="19" t="s">
        <v>52</v>
      </c>
      <c r="B77" s="10">
        <f>F40</f>
        <v>210000</v>
      </c>
      <c r="C77" s="20">
        <f>(B77/B81)</f>
        <v>4.6729976438745872E-2</v>
      </c>
      <c r="D77" s="9"/>
      <c r="E77" s="9"/>
      <c r="F77" s="43"/>
    </row>
    <row r="78" spans="1:6" ht="12" customHeight="1" x14ac:dyDescent="0.25">
      <c r="A78" s="19" t="s">
        <v>28</v>
      </c>
      <c r="B78" s="10">
        <f>F51</f>
        <v>541908</v>
      </c>
      <c r="C78" s="20">
        <f>(B78/B81)</f>
        <v>0.12058737177127571</v>
      </c>
      <c r="D78" s="9"/>
      <c r="E78" s="9"/>
      <c r="F78" s="43"/>
    </row>
    <row r="79" spans="1:6" ht="12" customHeight="1" x14ac:dyDescent="0.25">
      <c r="A79" s="19" t="s">
        <v>53</v>
      </c>
      <c r="B79" s="11">
        <f>F56</f>
        <v>0</v>
      </c>
      <c r="C79" s="20">
        <f>(B79/B81)</f>
        <v>0</v>
      </c>
      <c r="D79" s="12"/>
      <c r="E79" s="12"/>
      <c r="F79" s="43"/>
    </row>
    <row r="80" spans="1:6" ht="12" customHeight="1" x14ac:dyDescent="0.25">
      <c r="A80" s="19" t="s">
        <v>54</v>
      </c>
      <c r="B80" s="11">
        <f>F59</f>
        <v>213995.40000000002</v>
      </c>
      <c r="C80" s="20">
        <f>(B80/B81)</f>
        <v>4.7619047619047623E-2</v>
      </c>
      <c r="D80" s="12"/>
      <c r="E80" s="12"/>
      <c r="F80" s="43"/>
    </row>
    <row r="81" spans="1:6" ht="12.75" customHeight="1" thickBot="1" x14ac:dyDescent="0.3">
      <c r="A81" s="21" t="s">
        <v>96</v>
      </c>
      <c r="B81" s="22">
        <f>SUM(B75:B80)</f>
        <v>4493903.4000000004</v>
      </c>
      <c r="C81" s="23">
        <f>SUM(C75:C80)</f>
        <v>1</v>
      </c>
      <c r="D81" s="12"/>
      <c r="E81" s="12"/>
      <c r="F81" s="43"/>
    </row>
    <row r="82" spans="1:6" ht="12" customHeight="1" x14ac:dyDescent="0.25">
      <c r="A82" s="16"/>
      <c r="B82" s="15"/>
      <c r="C82" s="15"/>
      <c r="D82" s="15"/>
      <c r="E82" s="15"/>
      <c r="F82" s="43"/>
    </row>
    <row r="83" spans="1:6" ht="12.75" customHeight="1" thickBot="1" x14ac:dyDescent="0.3">
      <c r="A83" s="17"/>
      <c r="B83" s="15"/>
      <c r="C83" s="15"/>
      <c r="D83" s="15"/>
      <c r="E83" s="15"/>
      <c r="F83" s="43"/>
    </row>
    <row r="84" spans="1:6" ht="12" customHeight="1" thickBot="1" x14ac:dyDescent="0.3">
      <c r="A84" s="53" t="s">
        <v>65</v>
      </c>
      <c r="B84" s="54"/>
      <c r="C84" s="54"/>
      <c r="D84" s="55"/>
      <c r="E84" s="12"/>
      <c r="F84" s="43"/>
    </row>
    <row r="85" spans="1:6" ht="12" customHeight="1" x14ac:dyDescent="0.25">
      <c r="A85" s="36" t="s">
        <v>97</v>
      </c>
      <c r="B85" s="48">
        <v>10000</v>
      </c>
      <c r="C85" s="48">
        <f>F9</f>
        <v>12000</v>
      </c>
      <c r="D85" s="48">
        <v>14000</v>
      </c>
      <c r="E85" s="35"/>
      <c r="F85" s="44"/>
    </row>
    <row r="86" spans="1:6" ht="12.75" customHeight="1" thickBot="1" x14ac:dyDescent="0.3">
      <c r="A86" s="21" t="s">
        <v>64</v>
      </c>
      <c r="B86" s="22">
        <f>(F60/B85)</f>
        <v>449.39034000000004</v>
      </c>
      <c r="C86" s="22">
        <f>(F60/C85)</f>
        <v>374.49195000000003</v>
      </c>
      <c r="D86" s="37">
        <f>(F60/D85)</f>
        <v>320.99310000000003</v>
      </c>
      <c r="E86" s="35"/>
      <c r="F86" s="44"/>
    </row>
    <row r="87" spans="1:6" ht="15.6" customHeight="1" x14ac:dyDescent="0.25">
      <c r="A87" s="26" t="s">
        <v>55</v>
      </c>
      <c r="B87" s="13"/>
      <c r="C87" s="13"/>
      <c r="D87" s="13"/>
      <c r="E87" s="13"/>
      <c r="F87" s="45"/>
    </row>
  </sheetData>
  <mergeCells count="9">
    <mergeCell ref="D9:E9"/>
    <mergeCell ref="D14:E14"/>
    <mergeCell ref="D15:E15"/>
    <mergeCell ref="A17:F17"/>
    <mergeCell ref="A84:D84"/>
    <mergeCell ref="A73:B73"/>
    <mergeCell ref="D13:E13"/>
    <mergeCell ref="D11:E11"/>
    <mergeCell ref="D10:E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2022-07-04T20:54:40Z</dcterms:modified>
</cp:coreProperties>
</file>