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AJÍ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66" i="1"/>
  <c r="G27" i="1"/>
  <c r="G22" i="1"/>
  <c r="G23" i="1"/>
  <c r="G24" i="1"/>
  <c r="G25" i="1"/>
  <c r="G26" i="1"/>
  <c r="G21" i="1"/>
  <c r="G12" i="1"/>
  <c r="G51" i="1"/>
  <c r="G52" i="1"/>
  <c r="G53" i="1"/>
  <c r="G55" i="1"/>
  <c r="G57" i="1"/>
  <c r="G58" i="1"/>
  <c r="G59" i="1"/>
  <c r="G60" i="1"/>
  <c r="G61" i="1"/>
  <c r="G49" i="1"/>
  <c r="G38" i="1"/>
  <c r="G39" i="1"/>
  <c r="G40" i="1"/>
  <c r="G41" i="1"/>
  <c r="G42" i="1"/>
  <c r="G43" i="1"/>
  <c r="G44" i="1"/>
  <c r="G37" i="1"/>
  <c r="G70" i="1" l="1"/>
  <c r="G45" i="1"/>
  <c r="C91" i="1" s="1"/>
  <c r="G28" i="1"/>
  <c r="C89" i="1" s="1"/>
  <c r="G33" i="1"/>
  <c r="C93" i="1"/>
  <c r="G75" i="1"/>
  <c r="G62" i="1" l="1"/>
  <c r="C92" i="1" s="1"/>
  <c r="G72" i="1" l="1"/>
  <c r="G73" i="1" s="1"/>
  <c r="C94" i="1" s="1"/>
  <c r="G74" i="1" l="1"/>
  <c r="D100" i="1" s="1"/>
  <c r="E100" i="1" l="1"/>
  <c r="C100" i="1"/>
  <c r="G76" i="1"/>
  <c r="C95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<sst xmlns="http://schemas.openxmlformats.org/spreadsheetml/2006/main" count="189" uniqueCount="126">
  <si>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</si>
  <si>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</si>
  <si>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</si>
  <si>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</si>
  <si>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</si>
  <si>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</si>
  <si>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</si>
  <si>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</si>
  <si>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</si>
  <si>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</si>
  <si>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</si>
  <si>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</si>
  <si>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</si>
  <si>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</si>
  <si>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</si>
  <si>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</si>
  <si>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</si>
  <si>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</si>
  <si>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</si>
  <si>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</si>
  <si>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</si>
  <si>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</si>
  <si>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</si>
  <si>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</si>
  <si>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</si>
  <si>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</si>
  <si>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</si>
  <si>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</si>
  <si>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</si>
  <si>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</si>
  <si>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</si>
  <si>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</si>
  <si>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</si>
  <si>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</si>
  <si>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</si>
  <si>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</si>
  <si>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</si>
  <si>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</si>
  <si>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</si>
  <si>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</si>
  <si>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</si>
  <si>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</si>
  <si>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</si>
  <si>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</si>
  <si>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</si>
  <si>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</si>
  <si>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</si>
  <si>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</si>
  <si>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</si>
  <si>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</si>
  <si>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</si>
  <si>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</si>
  <si>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</si>
  <si>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</si>
  <si>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</si>
  <si>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</si>
  <si>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</si>
  <si>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</si>
  <si>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</si>
  <si>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</si>
  <si>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</si>
  <si>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</si>
  <si>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</si>
  <si>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METROPOLITANA</t>
  </si>
  <si>
    <t>MERCADO INTERNO</t>
  </si>
  <si>
    <t>RENDIMIENTO (Kg/Há.)</t>
  </si>
  <si>
    <t>PRECIO ESPERADO ($/kg)</t>
  </si>
  <si>
    <t>May-Jun</t>
  </si>
  <si>
    <t>Sep-Oct</t>
  </si>
  <si>
    <t xml:space="preserve"> </t>
  </si>
  <si>
    <t>Rastraje</t>
  </si>
  <si>
    <t>Urea</t>
  </si>
  <si>
    <t>INSECTICIDA</t>
  </si>
  <si>
    <t>AJÍ</t>
  </si>
  <si>
    <t>CRISTAL CORRIENTE</t>
  </si>
  <si>
    <t>MEDIO</t>
  </si>
  <si>
    <t>MELIPILLA</t>
  </si>
  <si>
    <t>Ene-Mar</t>
  </si>
  <si>
    <t>NO HAY</t>
  </si>
  <si>
    <t>Sept</t>
  </si>
  <si>
    <t>Sept-Mar</t>
  </si>
  <si>
    <t>Sept- Oct</t>
  </si>
  <si>
    <t>Sept- Nov</t>
  </si>
  <si>
    <t>Sept-Nov</t>
  </si>
  <si>
    <t>Sept-Oct</t>
  </si>
  <si>
    <t>Limpia Manual y Azadón</t>
  </si>
  <si>
    <t>Riesgos</t>
  </si>
  <si>
    <t>Siembra</t>
  </si>
  <si>
    <t>Tranplante</t>
  </si>
  <si>
    <t>Aplicación Fitosanitarios</t>
  </si>
  <si>
    <t>Applicación Fertilizantes</t>
  </si>
  <si>
    <t>Cosecha</t>
  </si>
  <si>
    <t>Ago-Sept</t>
  </si>
  <si>
    <t>Ago- Oct</t>
  </si>
  <si>
    <t>Mayo</t>
  </si>
  <si>
    <t>Aradura</t>
  </si>
  <si>
    <t>Acequiadura</t>
  </si>
  <si>
    <t>Melgadura y Aplicación de Fertilizantes</t>
  </si>
  <si>
    <t>Acarreo de Insumos</t>
  </si>
  <si>
    <t>Aplicación de Agroquímicos</t>
  </si>
  <si>
    <t>Surco</t>
  </si>
  <si>
    <t>Saco Cosecha</t>
  </si>
  <si>
    <t>Plantas</t>
  </si>
  <si>
    <t>Abril</t>
  </si>
  <si>
    <t>FERTILIZANTES</t>
  </si>
  <si>
    <t>Mezcla</t>
  </si>
  <si>
    <t>Nitrato de Potasio</t>
  </si>
  <si>
    <t xml:space="preserve">HERBICIDA </t>
  </si>
  <si>
    <t>Farmon</t>
  </si>
  <si>
    <t>Sept-Ene</t>
  </si>
  <si>
    <t>FUNGICIDA</t>
  </si>
  <si>
    <t>Benomyl 50 PM</t>
  </si>
  <si>
    <t>Manzate</t>
  </si>
  <si>
    <t xml:space="preserve">Puzzle SC </t>
  </si>
  <si>
    <t>Nov-Ene</t>
  </si>
  <si>
    <t>Balazo 90 SP</t>
  </si>
  <si>
    <t>Envase para Cosecha</t>
  </si>
  <si>
    <t>u</t>
  </si>
  <si>
    <t>Hilo Sacos  y Agujas</t>
  </si>
  <si>
    <t>Análisis de Suelo</t>
  </si>
  <si>
    <t>ANALISIS</t>
  </si>
  <si>
    <t>Ene-Seb</t>
  </si>
  <si>
    <t>Lt</t>
  </si>
  <si>
    <t>Todas</t>
  </si>
  <si>
    <t xml:space="preserve">Dic 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</si>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</sst>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50" xfId="0" applyNumberFormat="1" applyFont="1" applyFill="1" applyBorder="1" applyAlignment="1">
      <alignment vertical="center"/>
    </xf>
    <xf numFmtId="49" fontId="2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vertical="center" wrapText="1"/>
    </xf>
    <xf numFmtId="49" fontId="4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wrapText="1"/>
    </xf>
    <xf numFmtId="0" fontId="0" fillId="2" borderId="53" xfId="0" applyFont="1" applyFill="1" applyBorder="1" applyAlignment="1"/>
    <xf numFmtId="0" fontId="2" fillId="2" borderId="54" xfId="0" applyFont="1" applyFill="1" applyBorder="1" applyAlignment="1">
      <alignment wrapText="1"/>
    </xf>
    <xf numFmtId="49" fontId="1" fillId="3" borderId="51" xfId="0" applyNumberFormat="1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5" fillId="2" borderId="52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/>
    <xf numFmtId="0" fontId="0" fillId="0" borderId="0" xfId="0" applyNumberFormat="1" applyFont="1" applyFill="1" applyAlignment="1"/>
    <xf numFmtId="49" fontId="4" fillId="2" borderId="56" xfId="0" applyNumberFormat="1" applyFont="1" applyFill="1" applyBorder="1" applyAlignment="1">
      <alignment horizontal="right" vertical="center" wrapText="1"/>
    </xf>
    <xf numFmtId="3" fontId="4" fillId="2" borderId="57" xfId="0" applyNumberFormat="1" applyFont="1" applyFill="1" applyBorder="1" applyAlignment="1">
      <alignment horizontal="right" wrapText="1"/>
    </xf>
    <xf numFmtId="166" fontId="4" fillId="2" borderId="51" xfId="0" applyNumberFormat="1" applyFont="1" applyFill="1" applyBorder="1" applyAlignment="1"/>
    <xf numFmtId="0" fontId="0" fillId="0" borderId="8" xfId="0" applyFont="1" applyFill="1" applyBorder="1" applyAlignment="1"/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8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/>
    <xf numFmtId="0" fontId="4" fillId="0" borderId="5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/>
    <xf numFmtId="0" fontId="4" fillId="0" borderId="5" xfId="0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 wrapText="1"/>
    </xf>
    <xf numFmtId="49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center" wrapText="1"/>
    </xf>
    <xf numFmtId="49" fontId="1" fillId="5" borderId="58" xfId="0" applyNumberFormat="1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9" fillId="3" borderId="51" xfId="0" applyNumberFormat="1" applyFont="1" applyFill="1" applyBorder="1" applyAlignment="1">
      <alignment horizontal="center" vertical="center"/>
    </xf>
    <xf numFmtId="17" fontId="4" fillId="2" borderId="52" xfId="0" applyNumberFormat="1" applyFont="1" applyFill="1" applyBorder="1" applyAlignment="1">
      <alignment horizontal="right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5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6810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1"/>
  <sheetViews>
    <sheetView showGridLines="0" tabSelected="1" workbookViewId="0">
      <selection activeCell="G57" sqref="G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7109375" style="1" customWidth="1"/>
    <col min="3" max="3" width="26.42578125" style="1" customWidth="1"/>
    <col min="4" max="4" width="10" style="1" customWidth="1"/>
    <col min="5" max="5" width="12.85546875" style="1" customWidth="1"/>
    <col min="6" max="6" width="13" style="1" customWidth="1"/>
    <col min="7" max="7" width="14.28515625" style="1" customWidth="1"/>
    <col min="8" max="24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5"/>
      <c r="C8" s="3"/>
      <c r="D8" s="2"/>
      <c r="E8" s="3"/>
      <c r="F8" s="3"/>
      <c r="G8" s="3"/>
    </row>
    <row r="9" spans="1:7" ht="12" customHeight="1" x14ac:dyDescent="0.25">
      <c r="A9" s="67"/>
      <c r="B9" s="127" t="s">
        <v>0</v>
      </c>
      <c r="C9" s="121" t="s">
        <v>73</v>
      </c>
      <c r="D9" s="5"/>
      <c r="E9" s="173" t="s">
        <v>65</v>
      </c>
      <c r="F9" s="174"/>
      <c r="G9" s="132">
        <v>16000</v>
      </c>
    </row>
    <row r="10" spans="1:7" ht="15" x14ac:dyDescent="0.25">
      <c r="A10" s="67"/>
      <c r="B10" s="128" t="s">
        <v>1</v>
      </c>
      <c r="C10" s="122" t="s">
        <v>74</v>
      </c>
      <c r="D10" s="6"/>
      <c r="E10" s="171" t="s">
        <v>2</v>
      </c>
      <c r="F10" s="172"/>
      <c r="G10" s="134" t="s">
        <v>77</v>
      </c>
    </row>
    <row r="11" spans="1:7" ht="14.25" customHeight="1" x14ac:dyDescent="0.25">
      <c r="A11" s="67"/>
      <c r="B11" s="128" t="s">
        <v>3</v>
      </c>
      <c r="C11" s="123" t="s">
        <v>75</v>
      </c>
      <c r="D11" s="6"/>
      <c r="E11" s="168" t="s">
        <v>66</v>
      </c>
      <c r="F11" s="170"/>
      <c r="G11" s="136">
        <v>550</v>
      </c>
    </row>
    <row r="12" spans="1:7" ht="11.25" customHeight="1" x14ac:dyDescent="0.25">
      <c r="A12" s="67"/>
      <c r="B12" s="128" t="s">
        <v>4</v>
      </c>
      <c r="C12" s="124" t="s">
        <v>63</v>
      </c>
      <c r="D12" s="6"/>
      <c r="E12" s="10" t="s">
        <v>5</v>
      </c>
      <c r="F12" s="11"/>
      <c r="G12" s="135">
        <f>G9*G11</f>
        <v>8800000</v>
      </c>
    </row>
    <row r="13" spans="1:7" ht="14.25" customHeight="1" x14ac:dyDescent="0.25">
      <c r="A13" s="67"/>
      <c r="B13" s="128" t="s">
        <v>6</v>
      </c>
      <c r="C13" s="123" t="s">
        <v>76</v>
      </c>
      <c r="D13" s="6"/>
      <c r="E13" s="168" t="s">
        <v>7</v>
      </c>
      <c r="F13" s="169"/>
      <c r="G13" s="8" t="s">
        <v>64</v>
      </c>
    </row>
    <row r="14" spans="1:7" ht="13.5" customHeight="1" x14ac:dyDescent="0.25">
      <c r="A14" s="67"/>
      <c r="B14" s="128" t="s">
        <v>8</v>
      </c>
      <c r="C14" s="131" t="s">
        <v>123</v>
      </c>
      <c r="D14" s="6"/>
      <c r="E14" s="168" t="s">
        <v>9</v>
      </c>
      <c r="F14" s="169"/>
      <c r="G14" s="8" t="s">
        <v>77</v>
      </c>
    </row>
    <row r="15" spans="1:7" ht="25.5" customHeight="1" x14ac:dyDescent="0.25">
      <c r="A15" s="67"/>
      <c r="B15" s="128" t="s">
        <v>10</v>
      </c>
      <c r="C15" s="165">
        <v>44726</v>
      </c>
      <c r="D15" s="6"/>
      <c r="E15" s="175" t="s">
        <v>11</v>
      </c>
      <c r="F15" s="176"/>
      <c r="G15" s="9" t="s">
        <v>78</v>
      </c>
    </row>
    <row r="16" spans="1:7" ht="12" customHeight="1" x14ac:dyDescent="0.25">
      <c r="A16" s="2"/>
      <c r="B16" s="126"/>
      <c r="C16" s="12"/>
      <c r="D16" s="13"/>
      <c r="E16" s="14"/>
      <c r="F16" s="14"/>
      <c r="G16" s="15"/>
    </row>
    <row r="17" spans="1:7" ht="12" customHeight="1" x14ac:dyDescent="0.25">
      <c r="A17" s="16"/>
      <c r="B17" s="177" t="s">
        <v>12</v>
      </c>
      <c r="C17" s="178"/>
      <c r="D17" s="178"/>
      <c r="E17" s="178"/>
      <c r="F17" s="178"/>
      <c r="G17" s="178"/>
    </row>
    <row r="18" spans="1:7" ht="12" customHeight="1" x14ac:dyDescent="0.25">
      <c r="A18" s="2"/>
      <c r="B18" s="17"/>
      <c r="C18" s="18"/>
      <c r="D18" s="18"/>
      <c r="E18" s="18"/>
      <c r="F18" s="19"/>
      <c r="G18" s="19"/>
    </row>
    <row r="19" spans="1:7" ht="12" customHeight="1" x14ac:dyDescent="0.25">
      <c r="A19" s="4"/>
      <c r="B19" s="20" t="s">
        <v>13</v>
      </c>
      <c r="C19" s="21"/>
      <c r="D19" s="22"/>
      <c r="E19" s="22"/>
      <c r="F19" s="22"/>
      <c r="G19" s="22"/>
    </row>
    <row r="20" spans="1:7" ht="25.5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ht="12.75" customHeight="1" x14ac:dyDescent="0.25">
      <c r="A21" s="16"/>
      <c r="B21" s="109" t="s">
        <v>86</v>
      </c>
      <c r="C21" s="24" t="s">
        <v>20</v>
      </c>
      <c r="D21" s="111">
        <v>0.5</v>
      </c>
      <c r="E21" s="24" t="s">
        <v>80</v>
      </c>
      <c r="F21" s="112">
        <v>30000</v>
      </c>
      <c r="G21" s="112">
        <f>D21*F21</f>
        <v>15000</v>
      </c>
    </row>
    <row r="22" spans="1:7" ht="12.75" customHeight="1" x14ac:dyDescent="0.25">
      <c r="A22" s="16"/>
      <c r="B22" s="108" t="s">
        <v>87</v>
      </c>
      <c r="C22" s="24" t="s">
        <v>20</v>
      </c>
      <c r="D22" s="111">
        <v>0.5</v>
      </c>
      <c r="E22" s="24" t="s">
        <v>80</v>
      </c>
      <c r="F22" s="112">
        <v>30000</v>
      </c>
      <c r="G22" s="112">
        <f t="shared" ref="G22:G26" si="0">D22*F22</f>
        <v>15000</v>
      </c>
    </row>
    <row r="23" spans="1:7" ht="12.75" customHeight="1" x14ac:dyDescent="0.25">
      <c r="A23" s="16"/>
      <c r="B23" s="108" t="s">
        <v>88</v>
      </c>
      <c r="C23" s="24" t="s">
        <v>20</v>
      </c>
      <c r="D23" s="111">
        <v>0.4</v>
      </c>
      <c r="E23" s="24" t="s">
        <v>81</v>
      </c>
      <c r="F23" s="112">
        <v>30000</v>
      </c>
      <c r="G23" s="112">
        <f t="shared" si="0"/>
        <v>12000</v>
      </c>
    </row>
    <row r="24" spans="1:7" ht="12.75" customHeight="1" x14ac:dyDescent="0.25">
      <c r="A24" s="16"/>
      <c r="B24" s="108" t="s">
        <v>85</v>
      </c>
      <c r="C24" s="24" t="s">
        <v>20</v>
      </c>
      <c r="D24" s="111">
        <v>0.6</v>
      </c>
      <c r="E24" s="24" t="s">
        <v>82</v>
      </c>
      <c r="F24" s="112">
        <v>30000</v>
      </c>
      <c r="G24" s="112">
        <f t="shared" si="0"/>
        <v>18000</v>
      </c>
    </row>
    <row r="25" spans="1:7" ht="16.5" customHeight="1" x14ac:dyDescent="0.25">
      <c r="A25" s="16"/>
      <c r="B25" s="7" t="s">
        <v>89</v>
      </c>
      <c r="C25" s="24" t="s">
        <v>20</v>
      </c>
      <c r="D25" s="111">
        <v>0.4</v>
      </c>
      <c r="E25" s="24" t="s">
        <v>80</v>
      </c>
      <c r="F25" s="112">
        <v>30000</v>
      </c>
      <c r="G25" s="112">
        <f t="shared" si="0"/>
        <v>12000</v>
      </c>
    </row>
    <row r="26" spans="1:7" ht="12.75" customHeight="1" x14ac:dyDescent="0.25">
      <c r="A26" s="16"/>
      <c r="B26" s="7" t="s">
        <v>90</v>
      </c>
      <c r="C26" s="24" t="s">
        <v>20</v>
      </c>
      <c r="D26" s="111">
        <v>0.4</v>
      </c>
      <c r="E26" s="24" t="s">
        <v>83</v>
      </c>
      <c r="F26" s="112">
        <v>30000</v>
      </c>
      <c r="G26" s="112">
        <f t="shared" si="0"/>
        <v>12000</v>
      </c>
    </row>
    <row r="27" spans="1:7" ht="12.75" customHeight="1" x14ac:dyDescent="0.25">
      <c r="A27" s="16"/>
      <c r="B27" s="108" t="s">
        <v>91</v>
      </c>
      <c r="C27" s="24" t="s">
        <v>20</v>
      </c>
      <c r="D27" s="112">
        <v>15000</v>
      </c>
      <c r="E27" s="24" t="s">
        <v>84</v>
      </c>
      <c r="F27" s="112">
        <v>160</v>
      </c>
      <c r="G27" s="112">
        <f>D27*F27</f>
        <v>2400000</v>
      </c>
    </row>
    <row r="28" spans="1:7" ht="12.75" customHeight="1" x14ac:dyDescent="0.25">
      <c r="A28" s="16"/>
      <c r="B28" s="25" t="s">
        <v>21</v>
      </c>
      <c r="C28" s="26"/>
      <c r="D28" s="26"/>
      <c r="E28" s="26"/>
      <c r="F28" s="26"/>
      <c r="G28" s="113">
        <f>G21+G22+G23+G24+G25+G26+G27</f>
        <v>2484000</v>
      </c>
    </row>
    <row r="29" spans="1:7" ht="12" customHeight="1" x14ac:dyDescent="0.25">
      <c r="A29" s="2"/>
      <c r="B29" s="17"/>
      <c r="C29" s="19"/>
      <c r="D29" s="19"/>
      <c r="E29" s="19"/>
      <c r="F29" s="27"/>
      <c r="G29" s="27"/>
    </row>
    <row r="30" spans="1:7" ht="12" customHeight="1" x14ac:dyDescent="0.25">
      <c r="A30" s="4"/>
      <c r="B30" s="28" t="s">
        <v>22</v>
      </c>
      <c r="C30" s="29"/>
      <c r="D30" s="30"/>
      <c r="E30" s="30"/>
      <c r="F30" s="31"/>
      <c r="G30" s="31"/>
    </row>
    <row r="31" spans="1:7" ht="24" customHeight="1" x14ac:dyDescent="0.25">
      <c r="A31" s="4"/>
      <c r="B31" s="32" t="s">
        <v>14</v>
      </c>
      <c r="C31" s="33" t="s">
        <v>15</v>
      </c>
      <c r="D31" s="33" t="s">
        <v>16</v>
      </c>
      <c r="E31" s="32" t="s">
        <v>17</v>
      </c>
      <c r="F31" s="33" t="s">
        <v>18</v>
      </c>
      <c r="G31" s="32" t="s">
        <v>19</v>
      </c>
    </row>
    <row r="32" spans="1:7" ht="12" customHeight="1" x14ac:dyDescent="0.25">
      <c r="A32" s="4"/>
      <c r="B32" s="34" t="s">
        <v>69</v>
      </c>
      <c r="C32" s="35" t="s">
        <v>69</v>
      </c>
      <c r="D32" s="35" t="s">
        <v>69</v>
      </c>
      <c r="E32" s="35" t="s">
        <v>69</v>
      </c>
      <c r="F32" s="107" t="s">
        <v>69</v>
      </c>
      <c r="G32" s="114">
        <v>0</v>
      </c>
    </row>
    <row r="33" spans="1:7" ht="12" customHeight="1" x14ac:dyDescent="0.25">
      <c r="A33" s="4"/>
      <c r="B33" s="36" t="s">
        <v>23</v>
      </c>
      <c r="C33" s="37"/>
      <c r="D33" s="37"/>
      <c r="E33" s="37"/>
      <c r="F33" s="38"/>
      <c r="G33" s="115">
        <f>SUM(G32)</f>
        <v>0</v>
      </c>
    </row>
    <row r="34" spans="1:7" ht="12" customHeight="1" x14ac:dyDescent="0.25">
      <c r="A34" s="2"/>
      <c r="B34" s="39"/>
      <c r="C34" s="40"/>
      <c r="D34" s="40"/>
      <c r="E34" s="40"/>
      <c r="F34" s="41"/>
      <c r="G34" s="41"/>
    </row>
    <row r="35" spans="1:7" ht="12" customHeight="1" x14ac:dyDescent="0.25">
      <c r="A35" s="4"/>
      <c r="B35" s="28" t="s">
        <v>24</v>
      </c>
      <c r="C35" s="29"/>
      <c r="D35" s="30"/>
      <c r="E35" s="30"/>
      <c r="F35" s="31"/>
      <c r="G35" s="31"/>
    </row>
    <row r="36" spans="1:7" ht="32.25" customHeight="1" x14ac:dyDescent="0.25">
      <c r="A36" s="4"/>
      <c r="B36" s="42" t="s">
        <v>14</v>
      </c>
      <c r="C36" s="42" t="s">
        <v>15</v>
      </c>
      <c r="D36" s="42" t="s">
        <v>16</v>
      </c>
      <c r="E36" s="42" t="s">
        <v>17</v>
      </c>
      <c r="F36" s="43" t="s">
        <v>18</v>
      </c>
      <c r="G36" s="42" t="s">
        <v>19</v>
      </c>
    </row>
    <row r="37" spans="1:7" ht="15" x14ac:dyDescent="0.25">
      <c r="A37" s="67"/>
      <c r="B37" s="109" t="s">
        <v>95</v>
      </c>
      <c r="C37" s="24" t="s">
        <v>25</v>
      </c>
      <c r="D37" s="111">
        <v>0.4</v>
      </c>
      <c r="E37" s="24" t="s">
        <v>92</v>
      </c>
      <c r="F37" s="112">
        <v>482400</v>
      </c>
      <c r="G37" s="112">
        <f>D37*F37</f>
        <v>192960</v>
      </c>
    </row>
    <row r="38" spans="1:7" ht="15" x14ac:dyDescent="0.25">
      <c r="A38" s="67"/>
      <c r="B38" s="109" t="s">
        <v>70</v>
      </c>
      <c r="C38" s="24" t="s">
        <v>25</v>
      </c>
      <c r="D38" s="111">
        <v>0.8</v>
      </c>
      <c r="E38" s="24" t="s">
        <v>79</v>
      </c>
      <c r="F38" s="112">
        <v>241200</v>
      </c>
      <c r="G38" s="112">
        <f t="shared" ref="G38:G44" si="1">D38*F38</f>
        <v>192960</v>
      </c>
    </row>
    <row r="39" spans="1:7" ht="15" x14ac:dyDescent="0.25">
      <c r="A39" s="67"/>
      <c r="B39" s="109" t="s">
        <v>96</v>
      </c>
      <c r="C39" s="24" t="s">
        <v>25</v>
      </c>
      <c r="D39" s="111">
        <v>0.3</v>
      </c>
      <c r="E39" s="24" t="s">
        <v>93</v>
      </c>
      <c r="F39" s="112">
        <v>144720</v>
      </c>
      <c r="G39" s="112">
        <f t="shared" si="1"/>
        <v>43416</v>
      </c>
    </row>
    <row r="40" spans="1:7" ht="15" x14ac:dyDescent="0.25">
      <c r="A40" s="67"/>
      <c r="B40" s="109" t="s">
        <v>97</v>
      </c>
      <c r="C40" s="24" t="s">
        <v>25</v>
      </c>
      <c r="D40" s="111">
        <v>0.32</v>
      </c>
      <c r="E40" s="24" t="s">
        <v>94</v>
      </c>
      <c r="F40" s="112">
        <v>241200</v>
      </c>
      <c r="G40" s="112">
        <f t="shared" si="1"/>
        <v>77184</v>
      </c>
    </row>
    <row r="41" spans="1:7" ht="15" x14ac:dyDescent="0.25">
      <c r="A41" s="67"/>
      <c r="B41" s="109" t="s">
        <v>98</v>
      </c>
      <c r="C41" s="24" t="s">
        <v>25</v>
      </c>
      <c r="D41" s="111">
        <v>0.5</v>
      </c>
      <c r="E41" s="24" t="s">
        <v>67</v>
      </c>
      <c r="F41" s="112">
        <v>96480.000000000015</v>
      </c>
      <c r="G41" s="112">
        <f t="shared" si="1"/>
        <v>48240.000000000007</v>
      </c>
    </row>
    <row r="42" spans="1:7" ht="15" x14ac:dyDescent="0.25">
      <c r="A42" s="67"/>
      <c r="B42" s="109" t="s">
        <v>99</v>
      </c>
      <c r="C42" s="24" t="s">
        <v>25</v>
      </c>
      <c r="D42" s="111">
        <v>0.5</v>
      </c>
      <c r="E42" s="24" t="s">
        <v>80</v>
      </c>
      <c r="F42" s="112">
        <v>241200</v>
      </c>
      <c r="G42" s="112">
        <f t="shared" si="1"/>
        <v>120600</v>
      </c>
    </row>
    <row r="43" spans="1:7" ht="15" x14ac:dyDescent="0.25">
      <c r="A43" s="67"/>
      <c r="B43" s="109" t="s">
        <v>100</v>
      </c>
      <c r="C43" s="24" t="s">
        <v>25</v>
      </c>
      <c r="D43" s="111">
        <v>0.5</v>
      </c>
      <c r="E43" s="24" t="s">
        <v>67</v>
      </c>
      <c r="F43" s="112">
        <v>241200</v>
      </c>
      <c r="G43" s="112">
        <f t="shared" si="1"/>
        <v>120600</v>
      </c>
    </row>
    <row r="44" spans="1:7" ht="12.75" customHeight="1" x14ac:dyDescent="0.25">
      <c r="A44" s="67"/>
      <c r="B44" s="109" t="s">
        <v>101</v>
      </c>
      <c r="C44" s="24" t="s">
        <v>25</v>
      </c>
      <c r="D44" s="111">
        <v>1</v>
      </c>
      <c r="E44" s="24" t="s">
        <v>68</v>
      </c>
      <c r="F44" s="112">
        <v>241200</v>
      </c>
      <c r="G44" s="112">
        <f t="shared" si="1"/>
        <v>241200</v>
      </c>
    </row>
    <row r="45" spans="1:7" ht="12.75" customHeight="1" x14ac:dyDescent="0.25">
      <c r="A45" s="4"/>
      <c r="B45" s="44" t="s">
        <v>26</v>
      </c>
      <c r="C45" s="45"/>
      <c r="D45" s="45"/>
      <c r="E45" s="45"/>
      <c r="F45" s="46"/>
      <c r="G45" s="119">
        <f>G37+G38+G39+G40+G41+G42+G43+G44</f>
        <v>1037160</v>
      </c>
    </row>
    <row r="46" spans="1:7" ht="12" customHeight="1" x14ac:dyDescent="0.25">
      <c r="A46" s="2"/>
      <c r="B46" s="39"/>
      <c r="C46" s="40"/>
      <c r="D46" s="40"/>
      <c r="E46" s="40"/>
      <c r="F46" s="41"/>
      <c r="G46" s="41"/>
    </row>
    <row r="47" spans="1:7" ht="12" customHeight="1" x14ac:dyDescent="0.25">
      <c r="A47" s="4"/>
      <c r="B47" s="28" t="s">
        <v>27</v>
      </c>
      <c r="C47" s="29"/>
      <c r="D47" s="30"/>
      <c r="E47" s="30"/>
      <c r="F47" s="31"/>
      <c r="G47" s="31"/>
    </row>
    <row r="48" spans="1:7" ht="24" customHeight="1" x14ac:dyDescent="0.25">
      <c r="A48" s="4"/>
      <c r="B48" s="43" t="s">
        <v>28</v>
      </c>
      <c r="C48" s="43" t="s">
        <v>29</v>
      </c>
      <c r="D48" s="43" t="s">
        <v>30</v>
      </c>
      <c r="E48" s="43" t="s">
        <v>17</v>
      </c>
      <c r="F48" s="43" t="s">
        <v>18</v>
      </c>
      <c r="G48" s="43" t="s">
        <v>19</v>
      </c>
    </row>
    <row r="49" spans="1:242" ht="12.75" customHeight="1" x14ac:dyDescent="0.25">
      <c r="A49" s="16"/>
      <c r="B49" s="129" t="s">
        <v>102</v>
      </c>
      <c r="C49" s="130" t="s">
        <v>32</v>
      </c>
      <c r="D49" s="117">
        <v>16000</v>
      </c>
      <c r="E49" s="48" t="s">
        <v>103</v>
      </c>
      <c r="F49" s="117">
        <v>64</v>
      </c>
      <c r="G49" s="117">
        <f>D49*F49</f>
        <v>1024000</v>
      </c>
    </row>
    <row r="50" spans="1:242" ht="12.75" customHeight="1" x14ac:dyDescent="0.25">
      <c r="A50" s="16"/>
      <c r="B50" s="47" t="s">
        <v>104</v>
      </c>
      <c r="C50" s="130"/>
      <c r="D50" s="117"/>
      <c r="E50" s="48"/>
      <c r="F50" s="117"/>
      <c r="G50" s="117" t="s">
        <v>69</v>
      </c>
    </row>
    <row r="51" spans="1:242" s="142" customFormat="1" ht="12.75" customHeight="1" x14ac:dyDescent="0.25">
      <c r="A51" s="137"/>
      <c r="B51" s="138" t="s">
        <v>71</v>
      </c>
      <c r="C51" s="139" t="s">
        <v>32</v>
      </c>
      <c r="D51" s="140">
        <v>150</v>
      </c>
      <c r="E51" s="141" t="s">
        <v>84</v>
      </c>
      <c r="F51" s="140">
        <v>1188</v>
      </c>
      <c r="G51" s="140">
        <f t="shared" ref="G51:G61" si="2">D51*F51</f>
        <v>178200</v>
      </c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</row>
    <row r="52" spans="1:242" s="142" customFormat="1" ht="12.75" customHeight="1" x14ac:dyDescent="0.25">
      <c r="A52" s="137"/>
      <c r="B52" s="138" t="s">
        <v>105</v>
      </c>
      <c r="C52" s="139" t="s">
        <v>32</v>
      </c>
      <c r="D52" s="140">
        <v>150</v>
      </c>
      <c r="E52" s="141" t="s">
        <v>84</v>
      </c>
      <c r="F52" s="140">
        <v>1055.53</v>
      </c>
      <c r="G52" s="140">
        <f t="shared" si="2"/>
        <v>158329.5</v>
      </c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</row>
    <row r="53" spans="1:242" s="142" customFormat="1" ht="12.75" customHeight="1" x14ac:dyDescent="0.25">
      <c r="A53" s="137"/>
      <c r="B53" s="138" t="s">
        <v>106</v>
      </c>
      <c r="C53" s="139" t="s">
        <v>32</v>
      </c>
      <c r="D53" s="140">
        <v>140</v>
      </c>
      <c r="E53" s="141" t="s">
        <v>83</v>
      </c>
      <c r="F53" s="140">
        <v>1980</v>
      </c>
      <c r="G53" s="140">
        <f t="shared" si="2"/>
        <v>277200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</row>
    <row r="54" spans="1:242" s="142" customFormat="1" ht="12.75" customHeight="1" x14ac:dyDescent="0.25">
      <c r="A54" s="137"/>
      <c r="B54" s="143" t="s">
        <v>107</v>
      </c>
      <c r="C54" s="144"/>
      <c r="D54" s="144"/>
      <c r="E54" s="144"/>
      <c r="F54" s="144"/>
      <c r="G54" s="140" t="s">
        <v>69</v>
      </c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</row>
    <row r="55" spans="1:242" s="142" customFormat="1" ht="12.75" customHeight="1" x14ac:dyDescent="0.25">
      <c r="A55" s="137"/>
      <c r="B55" s="145" t="s">
        <v>108</v>
      </c>
      <c r="C55" s="141" t="s">
        <v>122</v>
      </c>
      <c r="D55" s="146">
        <v>2</v>
      </c>
      <c r="E55" s="141" t="s">
        <v>109</v>
      </c>
      <c r="F55" s="140">
        <v>14196.7</v>
      </c>
      <c r="G55" s="140">
        <f t="shared" si="2"/>
        <v>28393.4</v>
      </c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</row>
    <row r="56" spans="1:242" s="142" customFormat="1" ht="12.75" customHeight="1" x14ac:dyDescent="0.25">
      <c r="A56" s="137"/>
      <c r="B56" s="147" t="s">
        <v>110</v>
      </c>
      <c r="C56" s="148"/>
      <c r="D56" s="148"/>
      <c r="E56" s="148"/>
      <c r="F56" s="140"/>
      <c r="G56" s="140" t="s">
        <v>69</v>
      </c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</row>
    <row r="57" spans="1:242" s="142" customFormat="1" ht="12.75" customHeight="1" x14ac:dyDescent="0.25">
      <c r="A57" s="137"/>
      <c r="B57" s="145" t="s">
        <v>111</v>
      </c>
      <c r="C57" s="148" t="s">
        <v>31</v>
      </c>
      <c r="D57" s="148">
        <v>1</v>
      </c>
      <c r="E57" s="148" t="s">
        <v>109</v>
      </c>
      <c r="F57" s="140">
        <v>17045</v>
      </c>
      <c r="G57" s="140">
        <f t="shared" si="2"/>
        <v>17045</v>
      </c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</row>
    <row r="58" spans="1:242" s="142" customFormat="1" ht="12.75" customHeight="1" x14ac:dyDescent="0.25">
      <c r="A58" s="137"/>
      <c r="B58" s="145" t="s">
        <v>112</v>
      </c>
      <c r="C58" s="148" t="s">
        <v>31</v>
      </c>
      <c r="D58" s="148">
        <v>2</v>
      </c>
      <c r="E58" s="148" t="s">
        <v>83</v>
      </c>
      <c r="F58" s="140">
        <v>5200</v>
      </c>
      <c r="G58" s="140">
        <f t="shared" si="2"/>
        <v>10400</v>
      </c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</row>
    <row r="59" spans="1:242" ht="12.75" customHeight="1" x14ac:dyDescent="0.25">
      <c r="A59" s="16"/>
      <c r="B59" s="49" t="s">
        <v>72</v>
      </c>
      <c r="C59" s="48"/>
      <c r="D59" s="116"/>
      <c r="E59" s="48"/>
      <c r="F59" s="117"/>
      <c r="G59" s="117">
        <f t="shared" si="2"/>
        <v>0</v>
      </c>
    </row>
    <row r="60" spans="1:242" ht="12.75" customHeight="1" x14ac:dyDescent="0.25">
      <c r="A60" s="16"/>
      <c r="B60" s="10" t="s">
        <v>113</v>
      </c>
      <c r="C60" s="48" t="s">
        <v>122</v>
      </c>
      <c r="D60" s="116">
        <v>0.5</v>
      </c>
      <c r="E60" s="48" t="s">
        <v>114</v>
      </c>
      <c r="F60" s="117">
        <v>44030</v>
      </c>
      <c r="G60" s="117">
        <f t="shared" si="2"/>
        <v>22015</v>
      </c>
    </row>
    <row r="61" spans="1:242" ht="12.75" customHeight="1" x14ac:dyDescent="0.25">
      <c r="A61" s="16"/>
      <c r="B61" s="110" t="s">
        <v>115</v>
      </c>
      <c r="C61" s="50" t="s">
        <v>31</v>
      </c>
      <c r="D61" s="50">
        <v>0.5</v>
      </c>
      <c r="E61" s="50" t="s">
        <v>109</v>
      </c>
      <c r="F61" s="117">
        <v>25252</v>
      </c>
      <c r="G61" s="117">
        <f t="shared" si="2"/>
        <v>12626</v>
      </c>
    </row>
    <row r="62" spans="1:242" ht="13.5" customHeight="1" x14ac:dyDescent="0.25">
      <c r="A62" s="4"/>
      <c r="B62" s="51" t="s">
        <v>33</v>
      </c>
      <c r="C62" s="52"/>
      <c r="D62" s="52"/>
      <c r="E62" s="52"/>
      <c r="F62" s="52"/>
      <c r="G62" s="118">
        <f>SUM(G49:G61)</f>
        <v>1728208.9</v>
      </c>
    </row>
    <row r="63" spans="1:242" ht="12" customHeight="1" x14ac:dyDescent="0.25">
      <c r="A63" s="2"/>
      <c r="B63" s="39"/>
      <c r="C63" s="40"/>
      <c r="D63" s="40"/>
      <c r="E63" s="53"/>
      <c r="F63" s="41"/>
      <c r="G63" s="41"/>
    </row>
    <row r="64" spans="1:242" ht="12" customHeight="1" x14ac:dyDescent="0.25">
      <c r="A64" s="4"/>
      <c r="B64" s="153" t="s">
        <v>34</v>
      </c>
      <c r="C64" s="154"/>
      <c r="D64" s="155"/>
      <c r="E64" s="155"/>
      <c r="F64" s="156"/>
      <c r="G64" s="156"/>
    </row>
    <row r="65" spans="1:7" ht="24" customHeight="1" x14ac:dyDescent="0.25">
      <c r="A65" s="67"/>
      <c r="B65" s="159" t="s">
        <v>35</v>
      </c>
      <c r="C65" s="160" t="s">
        <v>29</v>
      </c>
      <c r="D65" s="160" t="s">
        <v>30</v>
      </c>
      <c r="E65" s="159" t="s">
        <v>17</v>
      </c>
      <c r="F65" s="160" t="s">
        <v>18</v>
      </c>
      <c r="G65" s="159" t="s">
        <v>19</v>
      </c>
    </row>
    <row r="66" spans="1:7" ht="24" customHeight="1" x14ac:dyDescent="0.25">
      <c r="A66" s="67"/>
      <c r="B66" s="149" t="s">
        <v>116</v>
      </c>
      <c r="C66" s="150" t="s">
        <v>117</v>
      </c>
      <c r="D66" s="151">
        <v>900</v>
      </c>
      <c r="E66" s="152" t="s">
        <v>68</v>
      </c>
      <c r="F66" s="151">
        <v>227.47839999999999</v>
      </c>
      <c r="G66" s="151">
        <f>D66*F66</f>
        <v>204730.56</v>
      </c>
    </row>
    <row r="67" spans="1:7" ht="15" customHeight="1" x14ac:dyDescent="0.25">
      <c r="A67" s="67"/>
      <c r="B67" s="149" t="s">
        <v>118</v>
      </c>
      <c r="C67" s="150" t="s">
        <v>117</v>
      </c>
      <c r="D67" s="151">
        <v>3</v>
      </c>
      <c r="E67" s="152" t="s">
        <v>68</v>
      </c>
      <c r="F67" s="151">
        <v>3639.6543999999999</v>
      </c>
      <c r="G67" s="151">
        <f t="shared" ref="G67:G68" si="3">D67*F67</f>
        <v>10918.9632</v>
      </c>
    </row>
    <row r="68" spans="1:7" ht="12.75" customHeight="1" x14ac:dyDescent="0.25">
      <c r="A68" s="67"/>
      <c r="B68" s="149" t="s">
        <v>119</v>
      </c>
      <c r="C68" s="150" t="s">
        <v>120</v>
      </c>
      <c r="D68" s="151">
        <v>1</v>
      </c>
      <c r="E68" s="152" t="s">
        <v>121</v>
      </c>
      <c r="F68" s="151">
        <v>39808.720000000001</v>
      </c>
      <c r="G68" s="151">
        <f t="shared" si="3"/>
        <v>39808.720000000001</v>
      </c>
    </row>
    <row r="69" spans="1:7" ht="12.75" customHeight="1" x14ac:dyDescent="0.25">
      <c r="A69" s="67"/>
      <c r="B69" s="149" t="s">
        <v>125</v>
      </c>
      <c r="C69" s="150" t="s">
        <v>15</v>
      </c>
      <c r="D69" s="151">
        <v>1</v>
      </c>
      <c r="E69" s="152" t="s">
        <v>124</v>
      </c>
      <c r="F69" s="151">
        <v>106100</v>
      </c>
      <c r="G69" s="151">
        <v>360000</v>
      </c>
    </row>
    <row r="70" spans="1:7" ht="13.5" customHeight="1" x14ac:dyDescent="0.25">
      <c r="A70" s="67"/>
      <c r="B70" s="161" t="s">
        <v>36</v>
      </c>
      <c r="C70" s="162"/>
      <c r="D70" s="162"/>
      <c r="E70" s="162"/>
      <c r="F70" s="163"/>
      <c r="G70" s="164">
        <f>G66+G67+G68+G69</f>
        <v>615458.24320000003</v>
      </c>
    </row>
    <row r="71" spans="1:7" ht="12" customHeight="1" x14ac:dyDescent="0.25">
      <c r="A71" s="2"/>
      <c r="B71" s="157"/>
      <c r="C71" s="157"/>
      <c r="D71" s="157"/>
      <c r="E71" s="157"/>
      <c r="F71" s="158"/>
      <c r="G71" s="158"/>
    </row>
    <row r="72" spans="1:7" ht="12" customHeight="1" x14ac:dyDescent="0.25">
      <c r="A72" s="67"/>
      <c r="B72" s="70" t="s">
        <v>37</v>
      </c>
      <c r="C72" s="71"/>
      <c r="D72" s="71"/>
      <c r="E72" s="71"/>
      <c r="F72" s="71"/>
      <c r="G72" s="72">
        <f>G28+G33+G45+G62+G70</f>
        <v>5864827.1432000007</v>
      </c>
    </row>
    <row r="73" spans="1:7" ht="12" customHeight="1" x14ac:dyDescent="0.25">
      <c r="A73" s="67"/>
      <c r="B73" s="73" t="s">
        <v>38</v>
      </c>
      <c r="C73" s="55"/>
      <c r="D73" s="55"/>
      <c r="E73" s="55"/>
      <c r="F73" s="55"/>
      <c r="G73" s="74">
        <f>G72*0.05</f>
        <v>293241.35716000007</v>
      </c>
    </row>
    <row r="74" spans="1:7" ht="12" customHeight="1" x14ac:dyDescent="0.25">
      <c r="A74" s="67"/>
      <c r="B74" s="75" t="s">
        <v>39</v>
      </c>
      <c r="C74" s="54"/>
      <c r="D74" s="54"/>
      <c r="E74" s="54"/>
      <c r="F74" s="54"/>
      <c r="G74" s="76">
        <f>G73+G72</f>
        <v>6158068.5003600009</v>
      </c>
    </row>
    <row r="75" spans="1:7" ht="12" customHeight="1" x14ac:dyDescent="0.25">
      <c r="A75" s="67"/>
      <c r="B75" s="73" t="s">
        <v>40</v>
      </c>
      <c r="C75" s="55"/>
      <c r="D75" s="55"/>
      <c r="E75" s="55"/>
      <c r="F75" s="55"/>
      <c r="G75" s="74">
        <f>G12</f>
        <v>8800000</v>
      </c>
    </row>
    <row r="76" spans="1:7" ht="12" customHeight="1" x14ac:dyDescent="0.25">
      <c r="A76" s="67"/>
      <c r="B76" s="77" t="s">
        <v>41</v>
      </c>
      <c r="C76" s="78"/>
      <c r="D76" s="78"/>
      <c r="E76" s="78"/>
      <c r="F76" s="78"/>
      <c r="G76" s="79">
        <f>G75-G74</f>
        <v>2641931.4996399991</v>
      </c>
    </row>
    <row r="77" spans="1:7" ht="12" customHeight="1" x14ac:dyDescent="0.25">
      <c r="A77" s="67"/>
      <c r="B77" s="68" t="s">
        <v>42</v>
      </c>
      <c r="C77" s="69"/>
      <c r="D77" s="69"/>
      <c r="E77" s="69"/>
      <c r="F77" s="69"/>
      <c r="G77" s="64"/>
    </row>
    <row r="78" spans="1:7" ht="12.75" customHeight="1" thickBot="1" x14ac:dyDescent="0.3">
      <c r="A78" s="67"/>
      <c r="B78" s="80"/>
      <c r="C78" s="69"/>
      <c r="D78" s="69"/>
      <c r="E78" s="69"/>
      <c r="F78" s="69"/>
      <c r="G78" s="64"/>
    </row>
    <row r="79" spans="1:7" ht="12" customHeight="1" x14ac:dyDescent="0.25">
      <c r="A79" s="67"/>
      <c r="B79" s="92" t="s">
        <v>43</v>
      </c>
      <c r="C79" s="93"/>
      <c r="D79" s="93"/>
      <c r="E79" s="93"/>
      <c r="F79" s="94"/>
      <c r="G79" s="64"/>
    </row>
    <row r="80" spans="1:7" ht="12" customHeight="1" x14ac:dyDescent="0.25">
      <c r="A80" s="67"/>
      <c r="B80" s="95" t="s">
        <v>44</v>
      </c>
      <c r="C80" s="66"/>
      <c r="D80" s="66"/>
      <c r="E80" s="66"/>
      <c r="F80" s="96"/>
      <c r="G80" s="64"/>
    </row>
    <row r="81" spans="1:7" ht="12" customHeight="1" x14ac:dyDescent="0.25">
      <c r="A81" s="67"/>
      <c r="B81" s="95" t="s">
        <v>45</v>
      </c>
      <c r="C81" s="66"/>
      <c r="D81" s="66"/>
      <c r="E81" s="66"/>
      <c r="F81" s="96"/>
      <c r="G81" s="64"/>
    </row>
    <row r="82" spans="1:7" ht="12" customHeight="1" x14ac:dyDescent="0.25">
      <c r="A82" s="67"/>
      <c r="B82" s="95" t="s">
        <v>46</v>
      </c>
      <c r="C82" s="66"/>
      <c r="D82" s="66"/>
      <c r="E82" s="66"/>
      <c r="F82" s="96"/>
      <c r="G82" s="64"/>
    </row>
    <row r="83" spans="1:7" ht="12" customHeight="1" x14ac:dyDescent="0.25">
      <c r="A83" s="67"/>
      <c r="B83" s="95" t="s">
        <v>47</v>
      </c>
      <c r="C83" s="66"/>
      <c r="D83" s="66"/>
      <c r="E83" s="66"/>
      <c r="F83" s="96"/>
      <c r="G83" s="64"/>
    </row>
    <row r="84" spans="1:7" ht="12" customHeight="1" x14ac:dyDescent="0.25">
      <c r="A84" s="67"/>
      <c r="B84" s="95" t="s">
        <v>48</v>
      </c>
      <c r="C84" s="66"/>
      <c r="D84" s="66"/>
      <c r="E84" s="66"/>
      <c r="F84" s="96"/>
      <c r="G84" s="64"/>
    </row>
    <row r="85" spans="1:7" ht="12.75" customHeight="1" thickBot="1" x14ac:dyDescent="0.3">
      <c r="A85" s="67"/>
      <c r="B85" s="97" t="s">
        <v>49</v>
      </c>
      <c r="C85" s="98"/>
      <c r="D85" s="98"/>
      <c r="E85" s="98"/>
      <c r="F85" s="99"/>
      <c r="G85" s="64"/>
    </row>
    <row r="86" spans="1:7" ht="12.75" customHeight="1" x14ac:dyDescent="0.25">
      <c r="A86" s="67"/>
      <c r="B86" s="90"/>
      <c r="C86" s="66"/>
      <c r="D86" s="66"/>
      <c r="E86" s="66"/>
      <c r="F86" s="66"/>
      <c r="G86" s="64"/>
    </row>
    <row r="87" spans="1:7" ht="15" customHeight="1" thickBot="1" x14ac:dyDescent="0.3">
      <c r="A87" s="67"/>
      <c r="B87" s="166" t="s">
        <v>50</v>
      </c>
      <c r="C87" s="167"/>
      <c r="D87" s="89"/>
      <c r="E87" s="57"/>
      <c r="F87" s="57"/>
      <c r="G87" s="64"/>
    </row>
    <row r="88" spans="1:7" ht="12" customHeight="1" x14ac:dyDescent="0.25">
      <c r="A88" s="67"/>
      <c r="B88" s="82" t="s">
        <v>35</v>
      </c>
      <c r="C88" s="58" t="s">
        <v>51</v>
      </c>
      <c r="D88" s="83" t="s">
        <v>52</v>
      </c>
      <c r="E88" s="57"/>
      <c r="F88" s="57"/>
      <c r="G88" s="64"/>
    </row>
    <row r="89" spans="1:7" ht="12" customHeight="1" x14ac:dyDescent="0.25">
      <c r="A89" s="67"/>
      <c r="B89" s="84" t="s">
        <v>53</v>
      </c>
      <c r="C89" s="59">
        <f>G28</f>
        <v>2484000</v>
      </c>
      <c r="D89" s="85">
        <f>(C89/C95)</f>
        <v>0.40337323299583061</v>
      </c>
      <c r="E89" s="57"/>
      <c r="F89" s="57"/>
      <c r="G89" s="64"/>
    </row>
    <row r="90" spans="1:7" ht="12" customHeight="1" x14ac:dyDescent="0.25">
      <c r="A90" s="67"/>
      <c r="B90" s="84" t="s">
        <v>54</v>
      </c>
      <c r="C90" s="60">
        <v>0</v>
      </c>
      <c r="D90" s="85">
        <v>0</v>
      </c>
      <c r="E90" s="57"/>
      <c r="F90" s="57"/>
      <c r="G90" s="64"/>
    </row>
    <row r="91" spans="1:7" ht="12" customHeight="1" x14ac:dyDescent="0.25">
      <c r="A91" s="67"/>
      <c r="B91" s="84" t="s">
        <v>55</v>
      </c>
      <c r="C91" s="59">
        <f>G45</f>
        <v>1037160</v>
      </c>
      <c r="D91" s="85">
        <f>(C91/C95)</f>
        <v>0.16842293974796929</v>
      </c>
      <c r="E91" s="57"/>
      <c r="F91" s="57"/>
      <c r="G91" s="64"/>
    </row>
    <row r="92" spans="1:7" ht="12" customHeight="1" x14ac:dyDescent="0.25">
      <c r="A92" s="67"/>
      <c r="B92" s="84" t="s">
        <v>28</v>
      </c>
      <c r="C92" s="59">
        <f>G62</f>
        <v>1728208.9</v>
      </c>
      <c r="D92" s="85">
        <f>(C92/C95)</f>
        <v>0.28064138940626737</v>
      </c>
      <c r="E92" s="57"/>
      <c r="F92" s="57"/>
      <c r="G92" s="64"/>
    </row>
    <row r="93" spans="1:7" ht="12" customHeight="1" x14ac:dyDescent="0.25">
      <c r="A93" s="67"/>
      <c r="B93" s="84" t="s">
        <v>56</v>
      </c>
      <c r="C93" s="61">
        <f>G70</f>
        <v>615458.24320000003</v>
      </c>
      <c r="D93" s="85">
        <f>(C93/C95)</f>
        <v>9.9943390230884943E-2</v>
      </c>
      <c r="E93" s="63"/>
      <c r="F93" s="63"/>
      <c r="G93" s="64"/>
    </row>
    <row r="94" spans="1:7" ht="12" customHeight="1" x14ac:dyDescent="0.25">
      <c r="A94" s="67"/>
      <c r="B94" s="84" t="s">
        <v>57</v>
      </c>
      <c r="C94" s="61">
        <f>G73</f>
        <v>293241.35716000007</v>
      </c>
      <c r="D94" s="85">
        <f>(C94/C95)</f>
        <v>4.7619047619047623E-2</v>
      </c>
      <c r="E94" s="63"/>
      <c r="F94" s="63"/>
      <c r="G94" s="64"/>
    </row>
    <row r="95" spans="1:7" ht="12.75" customHeight="1" thickBot="1" x14ac:dyDescent="0.3">
      <c r="A95" s="67"/>
      <c r="B95" s="86" t="s">
        <v>58</v>
      </c>
      <c r="C95" s="87">
        <f>SUM(C89:C94)</f>
        <v>6158068.5003600009</v>
      </c>
      <c r="D95" s="88">
        <f>SUM(D89:D94)</f>
        <v>0.99999999999999989</v>
      </c>
      <c r="E95" s="63"/>
      <c r="F95" s="63"/>
      <c r="G95" s="64"/>
    </row>
    <row r="96" spans="1:7" ht="12" customHeight="1" x14ac:dyDescent="0.25">
      <c r="A96" s="67"/>
      <c r="B96" s="80"/>
      <c r="C96" s="69"/>
      <c r="D96" s="69"/>
      <c r="E96" s="69"/>
      <c r="F96" s="69"/>
      <c r="G96" s="64"/>
    </row>
    <row r="97" spans="1:7" ht="12.75" customHeight="1" x14ac:dyDescent="0.25">
      <c r="A97" s="67"/>
      <c r="B97" s="81"/>
      <c r="C97" s="69"/>
      <c r="D97" s="69"/>
      <c r="E97" s="69"/>
      <c r="F97" s="69"/>
      <c r="G97" s="64"/>
    </row>
    <row r="98" spans="1:7" ht="12" customHeight="1" thickBot="1" x14ac:dyDescent="0.3">
      <c r="A98" s="56"/>
      <c r="B98" s="101"/>
      <c r="C98" s="102" t="s">
        <v>59</v>
      </c>
      <c r="D98" s="103"/>
      <c r="E98" s="104"/>
      <c r="F98" s="62"/>
      <c r="G98" s="64"/>
    </row>
    <row r="99" spans="1:7" ht="12" customHeight="1" x14ac:dyDescent="0.25">
      <c r="A99" s="67"/>
      <c r="B99" s="105" t="s">
        <v>60</v>
      </c>
      <c r="C99" s="120">
        <v>10000</v>
      </c>
      <c r="D99" s="120">
        <v>15000</v>
      </c>
      <c r="E99" s="120">
        <v>20000</v>
      </c>
      <c r="F99" s="100"/>
      <c r="G99" s="65"/>
    </row>
    <row r="100" spans="1:7" ht="12.75" customHeight="1" thickBot="1" x14ac:dyDescent="0.3">
      <c r="A100" s="67"/>
      <c r="B100" s="86" t="s">
        <v>61</v>
      </c>
      <c r="C100" s="87">
        <f>(G74/C99)</f>
        <v>615.80685003600013</v>
      </c>
      <c r="D100" s="87">
        <f>(G74/D99)</f>
        <v>410.53790002400007</v>
      </c>
      <c r="E100" s="106">
        <f>(G74/E99)</f>
        <v>307.90342501800006</v>
      </c>
      <c r="F100" s="100"/>
      <c r="G100" s="65"/>
    </row>
    <row r="101" spans="1:7" ht="15.6" customHeight="1" x14ac:dyDescent="0.25">
      <c r="A101" s="67"/>
      <c r="B101" s="91" t="s">
        <v>62</v>
      </c>
      <c r="C101" s="66"/>
      <c r="D101" s="66"/>
      <c r="E101" s="66"/>
      <c r="F101" s="66"/>
      <c r="G101" s="66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2022-06-17T18:09:57Z</dcterms:modified>
</cp:coreProperties>
</file>