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5" documentId="8_{0D74CB60-9C4C-4618-9FE0-845513D4FFDD}" xr6:coauthVersionLast="47" xr6:coauthVersionMax="47" xr10:uidLastSave="{04CB8F0B-27C8-4E9D-8C53-333174345DAF}"/>
  <bookViews>
    <workbookView xWindow="-108" yWindow="-108" windowWidth="23256" windowHeight="12456" xr2:uid="{00000000-000D-0000-FFFF-FFFF00000000}"/>
  </bookViews>
  <sheets>
    <sheet name="Aj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  <c r="F49" i="1"/>
  <c r="G65" i="1"/>
  <c r="G64" i="1"/>
  <c r="G66" i="1" s="1"/>
  <c r="G56" i="1"/>
  <c r="G28" i="1"/>
  <c r="G12" i="1"/>
  <c r="G29" i="1" l="1"/>
  <c r="G27" i="1"/>
  <c r="G26" i="1"/>
  <c r="G25" i="1"/>
  <c r="G24" i="1"/>
  <c r="G23" i="1"/>
  <c r="G22" i="1"/>
  <c r="G21" i="1"/>
  <c r="G30" i="1" l="1"/>
  <c r="G39" i="1"/>
  <c r="G42" i="1" s="1"/>
  <c r="G40" i="1"/>
  <c r="G41" i="1"/>
  <c r="G48" i="1" l="1"/>
  <c r="G49" i="1"/>
  <c r="G50" i="1"/>
  <c r="G51" i="1"/>
  <c r="G52" i="1"/>
  <c r="G53" i="1"/>
  <c r="G54" i="1"/>
  <c r="G55" i="1"/>
  <c r="G57" i="1"/>
  <c r="G58" i="1"/>
  <c r="G59" i="1"/>
  <c r="C89" i="1" l="1"/>
  <c r="G47" i="1"/>
  <c r="C87" i="1"/>
  <c r="G71" i="1"/>
  <c r="C85" i="1" l="1"/>
  <c r="G60" i="1"/>
  <c r="C88" i="1" s="1"/>
  <c r="G68" i="1" l="1"/>
  <c r="G69" i="1" s="1"/>
  <c r="G70" i="1" l="1"/>
  <c r="D96" i="1" s="1"/>
  <c r="C90" i="1"/>
  <c r="E96" i="1"/>
  <c r="C96" i="1" l="1"/>
  <c r="G72" i="1"/>
  <c r="C91" i="1"/>
  <c r="D88" i="1" l="1"/>
  <c r="D87" i="1"/>
  <c r="D89" i="1"/>
  <c r="D85" i="1"/>
  <c r="D90" i="1"/>
  <c r="D91" i="1" l="1"/>
</calcChain>
</file>

<file path=xl/sharedStrings.xml><?xml version="1.0" encoding="utf-8"?>
<sst xmlns="http://schemas.openxmlformats.org/spreadsheetml/2006/main" count="169" uniqueCount="123">
  <si>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</si>
  <si>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</si>
  <si>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</si>
  <si>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</si>
  <si>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</si>
  <si>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</si>
  <si>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</si>
  <si>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</si>
  <si>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</si>
  <si>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</si>
  <si>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</si>
  <si>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</si>
  <si>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</si>
  <si>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</si>
  <si>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</si>
  <si>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</si>
  <si>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</si>
  <si>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</si>
  <si>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</si>
  <si>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</si>
  <si>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</si>
  <si>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</si>
  <si>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</si>
  <si>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</si>
  <si>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</si>
  <si>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</si>
  <si>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</si>
  <si>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</si>
  <si>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</si>
  <si>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</si>
  <si>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</si>
  <si>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</si>
  <si>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</si>
  <si>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</si>
  <si>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</si>
  <si>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</si>
  <si>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</si>
  <si>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</si>
  <si>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</si>
  <si>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</si>
  <si>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</si>
  <si>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</si>
  <si>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</si>
  <si>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</si>
  <si>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</si>
  <si>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</si>
  <si>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</si>
  <si>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</si>
  <si>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</si>
  <si>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</si>
  <si>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</si>
  <si>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</si>
  <si>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</si>
  <si>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</si>
  <si>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</si>
  <si>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</si>
  <si>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</si>
  <si>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</si>
  <si>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</si>
  <si>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</si>
  <si>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</si>
  <si>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</si>
  <si>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</si>
  <si>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</si>
  <si>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</si>
  <si>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Dimetoato 40% EC (I)</t>
  </si>
  <si>
    <t>Selecron 720 EC (I)</t>
  </si>
  <si>
    <t>septiembre- octubre</t>
  </si>
  <si>
    <t>Arica Y Parinacota</t>
  </si>
  <si>
    <t xml:space="preserve">Arica  </t>
  </si>
  <si>
    <t>septiembre/octubre</t>
  </si>
  <si>
    <t>Cosecha y enmallado</t>
  </si>
  <si>
    <t>junio-octubre</t>
  </si>
  <si>
    <t>febrero- marzo</t>
  </si>
  <si>
    <t>Furadan 10 G (F)</t>
  </si>
  <si>
    <t>marzo</t>
  </si>
  <si>
    <t>u</t>
  </si>
  <si>
    <t>Costo unitario ($/kilos) (*)</t>
  </si>
  <si>
    <t>Replante</t>
  </si>
  <si>
    <t>abril-mayo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</si>
  <si>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</si>
  <si>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</si>
  <si>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</si>
  <si>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</si>
  <si>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</si>
  <si>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</si>
  <si>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</si>
  <si>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RENDIMIENTO (Atados/Há.)</t>
  </si>
  <si>
    <t>Medio</t>
  </si>
  <si>
    <t>PRECIO ESPERADO ($/atados)</t>
  </si>
  <si>
    <t>abril</t>
  </si>
  <si>
    <t>Riego y fertirrigación</t>
  </si>
  <si>
    <t>abril- octubre</t>
  </si>
  <si>
    <t>Aplicación de materia organica</t>
  </si>
  <si>
    <t>abril- mayo</t>
  </si>
  <si>
    <t>abril-septiembre</t>
  </si>
  <si>
    <t>abril- septiembre</t>
  </si>
  <si>
    <t xml:space="preserve">Septiembre-Octubre </t>
  </si>
  <si>
    <t>abril/mayo</t>
  </si>
  <si>
    <t>Nitrato de potasio</t>
  </si>
  <si>
    <t>abril- agosto</t>
  </si>
  <si>
    <t>Superfosfato triple</t>
  </si>
  <si>
    <t>materia organica (guano)</t>
  </si>
  <si>
    <t>mayo- septiembre</t>
  </si>
  <si>
    <t>AJI</t>
  </si>
  <si>
    <t>Amarillo peruano- C. cabra</t>
  </si>
  <si>
    <t>Lluta</t>
  </si>
  <si>
    <t>Preparación almacigo</t>
  </si>
  <si>
    <t>Traspalnte</t>
  </si>
  <si>
    <t>jH</t>
  </si>
  <si>
    <t>Aplicaccion de agroquímicos</t>
  </si>
  <si>
    <t>Limpieza y seleción</t>
  </si>
  <si>
    <t>Semilla (sobre de 5000)</t>
  </si>
  <si>
    <t>U</t>
  </si>
  <si>
    <t>febrero</t>
  </si>
  <si>
    <t>Nitrato de magnesio</t>
  </si>
  <si>
    <t>abril- junio</t>
  </si>
  <si>
    <t xml:space="preserve">Cinta de riego </t>
  </si>
  <si>
    <t xml:space="preserve">u </t>
  </si>
  <si>
    <t>Cajas plataneras</t>
  </si>
  <si>
    <t>$/ha</t>
  </si>
  <si>
    <t>Junio 2022</t>
  </si>
  <si>
    <t>Clorpirifos 48%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</si>
</sst>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b/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0" fontId="1" fillId="0" borderId="0" xfId="0" applyNumberFormat="1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/>
    <xf numFmtId="49" fontId="5" fillId="10" borderId="57" xfId="0" applyNumberFormat="1" applyFont="1" applyFill="1" applyBorder="1" applyAlignment="1">
      <alignment horizontal="left" vertical="top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1" fillId="2" borderId="57" xfId="0" applyNumberFormat="1" applyFont="1" applyFill="1" applyBorder="1" applyAlignment="1">
      <alignment horizontal="justify" vertical="justify" wrapText="1"/>
    </xf>
    <xf numFmtId="0" fontId="1" fillId="0" borderId="57" xfId="0" applyNumberFormat="1" applyFont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9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15" xfId="0" applyNumberFormat="1" applyFont="1" applyFill="1" applyBorder="1" applyAlignment="1">
      <alignment horizontal="right" vertical="justify"/>
    </xf>
    <xf numFmtId="3" fontId="1" fillId="2" borderId="57" xfId="0" applyNumberFormat="1" applyFont="1" applyFill="1" applyBorder="1" applyAlignment="1">
      <alignment horizontal="right" vertical="justify" wrapText="1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1" fillId="2" borderId="57" xfId="0" applyNumberFormat="1" applyFont="1" applyFill="1" applyBorder="1" applyAlignment="1">
      <alignment horizontal="right" vertical="justify" wrapText="1"/>
    </xf>
    <xf numFmtId="0" fontId="1" fillId="0" borderId="57" xfId="0" applyNumberFormat="1" applyFont="1" applyBorder="1" applyAlignment="1">
      <alignment horizontal="right" vertical="justify"/>
    </xf>
    <xf numFmtId="0" fontId="3" fillId="3" borderId="15" xfId="0" applyFont="1" applyFill="1" applyBorder="1" applyAlignment="1">
      <alignment horizontal="right" vertical="justify"/>
    </xf>
    <xf numFmtId="49" fontId="1" fillId="2" borderId="57" xfId="0" applyNumberFormat="1" applyFont="1" applyFill="1" applyBorder="1" applyAlignment="1">
      <alignment horizontal="right" vertical="justify" wrapText="1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49" fontId="1" fillId="0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wrapText="1"/>
    </xf>
    <xf numFmtId="49" fontId="1" fillId="10" borderId="61" xfId="0" applyNumberFormat="1" applyFont="1" applyFill="1" applyBorder="1" applyAlignment="1"/>
    <xf numFmtId="49" fontId="1" fillId="10" borderId="56" xfId="0" applyNumberFormat="1" applyFont="1" applyFill="1" applyBorder="1" applyAlignment="1"/>
    <xf numFmtId="0" fontId="1" fillId="2" borderId="6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0" borderId="56" xfId="0" applyNumberFormat="1" applyFont="1" applyFill="1" applyBorder="1" applyAlignment="1">
      <alignment horizontal="right"/>
    </xf>
    <xf numFmtId="49" fontId="1" fillId="10" borderId="62" xfId="0" applyNumberFormat="1" applyFont="1" applyFill="1" applyBorder="1" applyAlignment="1">
      <alignment horizontal="right"/>
    </xf>
    <xf numFmtId="0" fontId="1" fillId="10" borderId="6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horizontal="left" vertical="center"/>
    </xf>
    <xf numFmtId="14" fontId="1" fillId="0" borderId="6" xfId="0" applyNumberFormat="1" applyFont="1" applyFill="1" applyBorder="1" applyAlignment="1">
      <alignment horizontal="right" vertical="center"/>
    </xf>
    <xf numFmtId="49" fontId="1" fillId="10" borderId="63" xfId="0" applyNumberFormat="1" applyFont="1" applyFill="1" applyBorder="1" applyAlignment="1"/>
    <xf numFmtId="0" fontId="1" fillId="2" borderId="6" xfId="0" applyFont="1" applyFill="1" applyBorder="1" applyAlignment="1">
      <alignment horizontal="right"/>
    </xf>
    <xf numFmtId="3" fontId="1" fillId="0" borderId="62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wrapText="1"/>
    </xf>
    <xf numFmtId="49" fontId="10" fillId="10" borderId="57" xfId="0" applyNumberFormat="1" applyFont="1" applyFill="1" applyBorder="1" applyAlignment="1">
      <alignment horizontal="right" vertical="center" wrapText="1"/>
    </xf>
    <xf numFmtId="3" fontId="1" fillId="2" borderId="59" xfId="0" applyNumberFormat="1" applyFont="1" applyFill="1" applyBorder="1" applyAlignment="1">
      <alignment horizontal="right"/>
    </xf>
    <xf numFmtId="49" fontId="5" fillId="10" borderId="57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 wrapText="1"/>
    </xf>
    <xf numFmtId="1" fontId="1" fillId="0" borderId="59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9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0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24" customFormat="1" ht="12" customHeight="1" x14ac:dyDescent="0.3">
      <c r="A9" s="22"/>
      <c r="B9" s="5" t="s">
        <v>0</v>
      </c>
      <c r="C9" s="117" t="s">
        <v>104</v>
      </c>
      <c r="D9" s="7"/>
      <c r="E9" s="155" t="s">
        <v>87</v>
      </c>
      <c r="F9" s="156"/>
      <c r="G9" s="121">
        <v>20000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</row>
    <row r="10" spans="1:255" s="24" customFormat="1" ht="26.25" customHeight="1" x14ac:dyDescent="0.3">
      <c r="A10" s="22"/>
      <c r="B10" s="9" t="s">
        <v>1</v>
      </c>
      <c r="C10" s="118" t="s">
        <v>105</v>
      </c>
      <c r="D10" s="7"/>
      <c r="E10" s="157" t="s">
        <v>2</v>
      </c>
      <c r="F10" s="158"/>
      <c r="G10" s="119" t="s">
        <v>121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</row>
    <row r="11" spans="1:255" s="24" customFormat="1" ht="18" customHeight="1" x14ac:dyDescent="0.3">
      <c r="A11" s="22"/>
      <c r="B11" s="9" t="s">
        <v>3</v>
      </c>
      <c r="C11" s="117" t="s">
        <v>88</v>
      </c>
      <c r="D11" s="7"/>
      <c r="E11" s="157" t="s">
        <v>89</v>
      </c>
      <c r="F11" s="158"/>
      <c r="G11" s="122">
        <v>750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</row>
    <row r="12" spans="1:255" s="24" customFormat="1" ht="11.25" customHeight="1" x14ac:dyDescent="0.3">
      <c r="A12" s="22"/>
      <c r="B12" s="9" t="s">
        <v>4</v>
      </c>
      <c r="C12" s="118" t="s">
        <v>68</v>
      </c>
      <c r="D12" s="7"/>
      <c r="E12" s="10" t="s">
        <v>5</v>
      </c>
      <c r="F12" s="11"/>
      <c r="G12" s="120">
        <f>(G9*G11)</f>
        <v>15000000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 s="24" customFormat="1" ht="11.25" customHeight="1" x14ac:dyDescent="0.3">
      <c r="A13" s="22"/>
      <c r="B13" s="9" t="s">
        <v>6</v>
      </c>
      <c r="C13" s="117" t="s">
        <v>69</v>
      </c>
      <c r="D13" s="7"/>
      <c r="E13" s="157" t="s">
        <v>7</v>
      </c>
      <c r="F13" s="158"/>
      <c r="G13" s="117" t="s">
        <v>60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 s="24" customFormat="1" ht="13.5" customHeight="1" x14ac:dyDescent="0.3">
      <c r="A14" s="22"/>
      <c r="B14" s="9" t="s">
        <v>8</v>
      </c>
      <c r="C14" s="117" t="s">
        <v>106</v>
      </c>
      <c r="D14" s="7"/>
      <c r="E14" s="157" t="s">
        <v>9</v>
      </c>
      <c r="F14" s="158"/>
      <c r="G14" s="117" t="s">
        <v>70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</row>
    <row r="15" spans="1:255" s="24" customFormat="1" ht="25.5" customHeight="1" x14ac:dyDescent="0.3">
      <c r="A15" s="22"/>
      <c r="B15" s="9" t="s">
        <v>10</v>
      </c>
      <c r="C15" s="135">
        <v>44726</v>
      </c>
      <c r="D15" s="7"/>
      <c r="E15" s="159" t="s">
        <v>11</v>
      </c>
      <c r="F15" s="160"/>
      <c r="G15" s="118" t="s">
        <v>61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</row>
    <row r="16" spans="1:255" s="24" customFormat="1" ht="12" customHeight="1" x14ac:dyDescent="0.3">
      <c r="A16" s="25"/>
      <c r="B16" s="26"/>
      <c r="C16" s="27"/>
      <c r="D16" s="28"/>
      <c r="E16" s="29"/>
      <c r="F16" s="29"/>
      <c r="G16" s="30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</row>
    <row r="17" spans="1:255" s="24" customFormat="1" ht="12" customHeight="1" x14ac:dyDescent="0.3">
      <c r="A17" s="31"/>
      <c r="B17" s="161" t="s">
        <v>12</v>
      </c>
      <c r="C17" s="162"/>
      <c r="D17" s="162"/>
      <c r="E17" s="162"/>
      <c r="F17" s="162"/>
      <c r="G17" s="16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</row>
    <row r="18" spans="1:255" s="24" customFormat="1" ht="12" customHeight="1" x14ac:dyDescent="0.3">
      <c r="A18" s="25"/>
      <c r="B18" s="32"/>
      <c r="C18" s="33"/>
      <c r="D18" s="33"/>
      <c r="E18" s="33"/>
      <c r="F18" s="33"/>
      <c r="G18" s="3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</row>
    <row r="19" spans="1:255" s="24" customFormat="1" ht="12" customHeight="1" x14ac:dyDescent="0.3">
      <c r="A19" s="22"/>
      <c r="B19" s="34" t="s">
        <v>13</v>
      </c>
      <c r="C19" s="35"/>
      <c r="D19" s="28"/>
      <c r="E19" s="28"/>
      <c r="F19" s="28"/>
      <c r="G19" s="28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</row>
    <row r="20" spans="1:255" s="24" customFormat="1" ht="24" customHeight="1" x14ac:dyDescent="0.3">
      <c r="A20" s="31"/>
      <c r="B20" s="36" t="s">
        <v>14</v>
      </c>
      <c r="C20" s="36" t="s">
        <v>15</v>
      </c>
      <c r="D20" s="36" t="s">
        <v>16</v>
      </c>
      <c r="E20" s="36" t="s">
        <v>17</v>
      </c>
      <c r="F20" s="36" t="s">
        <v>18</v>
      </c>
      <c r="G20" s="36" t="s">
        <v>19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</row>
    <row r="21" spans="1:255" s="24" customFormat="1" ht="12.75" customHeight="1" x14ac:dyDescent="0.3">
      <c r="A21" s="31"/>
      <c r="B21" s="123" t="s">
        <v>107</v>
      </c>
      <c r="C21" s="13" t="s">
        <v>20</v>
      </c>
      <c r="D21" s="14">
        <v>2</v>
      </c>
      <c r="E21" s="123" t="s">
        <v>90</v>
      </c>
      <c r="F21" s="12">
        <v>35000</v>
      </c>
      <c r="G21" s="120">
        <f>(D21*F21)</f>
        <v>70000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</row>
    <row r="22" spans="1:255" s="24" customFormat="1" ht="12.75" customHeight="1" x14ac:dyDescent="0.3">
      <c r="A22" s="31"/>
      <c r="B22" s="123" t="s">
        <v>62</v>
      </c>
      <c r="C22" s="13" t="s">
        <v>20</v>
      </c>
      <c r="D22" s="14">
        <v>4</v>
      </c>
      <c r="E22" s="123"/>
      <c r="F22" s="12">
        <v>35000</v>
      </c>
      <c r="G22" s="120">
        <f t="shared" ref="G22:G26" si="0">(D22*F22)</f>
        <v>140000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</row>
    <row r="23" spans="1:255" s="24" customFormat="1" ht="12.75" customHeight="1" x14ac:dyDescent="0.3">
      <c r="A23" s="31"/>
      <c r="B23" s="123" t="s">
        <v>108</v>
      </c>
      <c r="C23" s="13" t="s">
        <v>109</v>
      </c>
      <c r="D23" s="14">
        <v>12</v>
      </c>
      <c r="E23" s="123"/>
      <c r="F23" s="12">
        <v>35000</v>
      </c>
      <c r="G23" s="120">
        <f t="shared" si="0"/>
        <v>420000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</row>
    <row r="24" spans="1:255" s="24" customFormat="1" ht="12.75" customHeight="1" x14ac:dyDescent="0.3">
      <c r="A24" s="31"/>
      <c r="B24" s="123" t="s">
        <v>78</v>
      </c>
      <c r="C24" s="13" t="s">
        <v>20</v>
      </c>
      <c r="D24" s="14">
        <v>1</v>
      </c>
      <c r="E24" s="123" t="s">
        <v>79</v>
      </c>
      <c r="F24" s="12">
        <v>35000</v>
      </c>
      <c r="G24" s="120">
        <f t="shared" si="0"/>
        <v>35000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</row>
    <row r="25" spans="1:255" s="24" customFormat="1" ht="12.75" customHeight="1" x14ac:dyDescent="0.3">
      <c r="A25" s="31"/>
      <c r="B25" s="123" t="s">
        <v>91</v>
      </c>
      <c r="C25" s="13" t="s">
        <v>20</v>
      </c>
      <c r="D25" s="14">
        <v>14</v>
      </c>
      <c r="E25" s="123" t="s">
        <v>92</v>
      </c>
      <c r="F25" s="12">
        <v>35000</v>
      </c>
      <c r="G25" s="120">
        <f t="shared" si="0"/>
        <v>490000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</row>
    <row r="26" spans="1:255" s="24" customFormat="1" ht="12.75" customHeight="1" x14ac:dyDescent="0.3">
      <c r="A26" s="31"/>
      <c r="B26" s="123" t="s">
        <v>93</v>
      </c>
      <c r="C26" s="13" t="s">
        <v>20</v>
      </c>
      <c r="D26" s="14">
        <v>4</v>
      </c>
      <c r="E26" s="123" t="s">
        <v>94</v>
      </c>
      <c r="F26" s="12">
        <v>35000</v>
      </c>
      <c r="G26" s="120">
        <f t="shared" si="0"/>
        <v>140000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</row>
    <row r="27" spans="1:255" s="24" customFormat="1" ht="12.75" customHeight="1" x14ac:dyDescent="0.3">
      <c r="A27" s="31"/>
      <c r="B27" s="123" t="s">
        <v>110</v>
      </c>
      <c r="C27" s="13" t="s">
        <v>20</v>
      </c>
      <c r="D27" s="14">
        <v>8</v>
      </c>
      <c r="E27" s="123" t="s">
        <v>95</v>
      </c>
      <c r="F27" s="12">
        <v>35000</v>
      </c>
      <c r="G27" s="120">
        <f>(D27*F27)</f>
        <v>280000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</row>
    <row r="28" spans="1:255" s="24" customFormat="1" ht="12.75" customHeight="1" x14ac:dyDescent="0.3">
      <c r="A28" s="31"/>
      <c r="B28" s="123" t="s">
        <v>111</v>
      </c>
      <c r="C28" s="13" t="s">
        <v>20</v>
      </c>
      <c r="D28" s="14">
        <v>4</v>
      </c>
      <c r="E28" s="123" t="s">
        <v>96</v>
      </c>
      <c r="F28" s="12">
        <v>35000</v>
      </c>
      <c r="G28" s="120">
        <f>(D28*F28)</f>
        <v>140000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</row>
    <row r="29" spans="1:255" s="24" customFormat="1" ht="12.75" customHeight="1" x14ac:dyDescent="0.3">
      <c r="A29" s="31"/>
      <c r="B29" s="123" t="s">
        <v>71</v>
      </c>
      <c r="C29" s="13" t="s">
        <v>20</v>
      </c>
      <c r="D29" s="14">
        <v>10</v>
      </c>
      <c r="E29" s="123" t="s">
        <v>97</v>
      </c>
      <c r="F29" s="12">
        <v>35000</v>
      </c>
      <c r="G29" s="120">
        <f>(D29*F29)</f>
        <v>350000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</row>
    <row r="30" spans="1:255" s="24" customFormat="1" ht="12.75" customHeight="1" x14ac:dyDescent="0.3">
      <c r="A30" s="31"/>
      <c r="B30" s="37" t="s">
        <v>21</v>
      </c>
      <c r="C30" s="114"/>
      <c r="D30" s="114"/>
      <c r="E30" s="114"/>
      <c r="F30" s="114"/>
      <c r="G30" s="115">
        <f>SUM(G21:G29)</f>
        <v>2065000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</row>
    <row r="31" spans="1:255" s="24" customFormat="1" ht="12" customHeight="1" x14ac:dyDescent="0.3">
      <c r="A31" s="25"/>
      <c r="B31" s="32"/>
      <c r="C31" s="33"/>
      <c r="D31" s="33"/>
      <c r="E31" s="33"/>
      <c r="F31" s="38"/>
      <c r="G31" s="38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s="24" customFormat="1" ht="12" customHeight="1" x14ac:dyDescent="0.3">
      <c r="A32" s="22"/>
      <c r="B32" s="39" t="s">
        <v>22</v>
      </c>
      <c r="C32" s="40"/>
      <c r="D32" s="41"/>
      <c r="E32" s="41"/>
      <c r="F32" s="41"/>
      <c r="G32" s="41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</row>
    <row r="33" spans="1:255" s="24" customFormat="1" ht="24" customHeight="1" x14ac:dyDescent="0.3">
      <c r="A33" s="22"/>
      <c r="B33" s="42" t="s">
        <v>14</v>
      </c>
      <c r="C33" s="43" t="s">
        <v>15</v>
      </c>
      <c r="D33" s="43" t="s">
        <v>16</v>
      </c>
      <c r="E33" s="42" t="s">
        <v>17</v>
      </c>
      <c r="F33" s="43" t="s">
        <v>18</v>
      </c>
      <c r="G33" s="42" t="s">
        <v>19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</row>
    <row r="34" spans="1:255" s="24" customFormat="1" ht="12" customHeight="1" x14ac:dyDescent="0.3">
      <c r="A34" s="22"/>
      <c r="B34" s="44"/>
      <c r="C34" s="44"/>
      <c r="D34" s="44"/>
      <c r="E34" s="44"/>
      <c r="F34" s="44"/>
      <c r="G34" s="4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</row>
    <row r="35" spans="1:255" s="24" customFormat="1" ht="12" customHeight="1" x14ac:dyDescent="0.3">
      <c r="A35" s="22"/>
      <c r="B35" s="45" t="s">
        <v>23</v>
      </c>
      <c r="C35" s="46"/>
      <c r="D35" s="46"/>
      <c r="E35" s="46"/>
      <c r="F35" s="46"/>
      <c r="G35" s="46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</row>
    <row r="36" spans="1:255" s="24" customFormat="1" ht="12" customHeight="1" x14ac:dyDescent="0.3">
      <c r="A36" s="25"/>
      <c r="B36" s="47"/>
      <c r="C36" s="48"/>
      <c r="D36" s="48"/>
      <c r="E36" s="48"/>
      <c r="F36" s="49"/>
      <c r="G36" s="49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</row>
    <row r="37" spans="1:255" s="24" customFormat="1" ht="12" customHeight="1" x14ac:dyDescent="0.3">
      <c r="A37" s="22"/>
      <c r="B37" s="39" t="s">
        <v>24</v>
      </c>
      <c r="C37" s="40"/>
      <c r="D37" s="41"/>
      <c r="E37" s="41"/>
      <c r="F37" s="41"/>
      <c r="G37" s="41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</row>
    <row r="38" spans="1:255" s="24" customFormat="1" ht="24" customHeight="1" x14ac:dyDescent="0.3">
      <c r="A38" s="22"/>
      <c r="B38" s="56" t="s">
        <v>14</v>
      </c>
      <c r="C38" s="56" t="s">
        <v>15</v>
      </c>
      <c r="D38" s="56" t="s">
        <v>16</v>
      </c>
      <c r="E38" s="56" t="s">
        <v>17</v>
      </c>
      <c r="F38" s="57" t="s">
        <v>18</v>
      </c>
      <c r="G38" s="56" t="s">
        <v>19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</row>
    <row r="39" spans="1:255" s="24" customFormat="1" ht="13.8" x14ac:dyDescent="0.3">
      <c r="A39" s="51"/>
      <c r="B39" s="52" t="s">
        <v>83</v>
      </c>
      <c r="C39" s="113" t="s">
        <v>80</v>
      </c>
      <c r="D39" s="110">
        <v>7</v>
      </c>
      <c r="E39" s="113" t="s">
        <v>98</v>
      </c>
      <c r="F39" s="107">
        <v>40000</v>
      </c>
      <c r="G39" s="107">
        <f t="shared" ref="G39:G41" si="1">(D39*F39)</f>
        <v>280000</v>
      </c>
      <c r="H39" s="23"/>
      <c r="I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</row>
    <row r="40" spans="1:255" s="24" customFormat="1" ht="13.8" x14ac:dyDescent="0.3">
      <c r="A40" s="51"/>
      <c r="B40" s="52" t="s">
        <v>84</v>
      </c>
      <c r="C40" s="113" t="s">
        <v>80</v>
      </c>
      <c r="D40" s="110">
        <v>5</v>
      </c>
      <c r="E40" s="113" t="s">
        <v>98</v>
      </c>
      <c r="F40" s="107">
        <v>40000</v>
      </c>
      <c r="G40" s="107">
        <f t="shared" si="1"/>
        <v>200000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</row>
    <row r="41" spans="1:255" s="24" customFormat="1" ht="13.8" x14ac:dyDescent="0.3">
      <c r="A41" s="51"/>
      <c r="B41" s="53" t="s">
        <v>85</v>
      </c>
      <c r="C41" s="113" t="s">
        <v>80</v>
      </c>
      <c r="D41" s="111">
        <v>3</v>
      </c>
      <c r="E41" s="113" t="s">
        <v>98</v>
      </c>
      <c r="F41" s="107">
        <v>40000</v>
      </c>
      <c r="G41" s="107">
        <f t="shared" si="1"/>
        <v>120000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</row>
    <row r="42" spans="1:255" s="24" customFormat="1" ht="12.75" customHeight="1" x14ac:dyDescent="0.3">
      <c r="A42" s="22"/>
      <c r="B42" s="54" t="s">
        <v>25</v>
      </c>
      <c r="C42" s="109"/>
      <c r="D42" s="109"/>
      <c r="E42" s="109"/>
      <c r="F42" s="109"/>
      <c r="G42" s="108">
        <f>SUM(G39:G41)</f>
        <v>600000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</row>
    <row r="43" spans="1:255" s="24" customFormat="1" ht="12" customHeight="1" x14ac:dyDescent="0.3">
      <c r="A43" s="25"/>
      <c r="B43" s="47"/>
      <c r="C43" s="48"/>
      <c r="D43" s="48"/>
      <c r="E43" s="48"/>
      <c r="F43" s="49"/>
      <c r="G43" s="49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</row>
    <row r="44" spans="1:255" s="24" customFormat="1" ht="12" customHeight="1" x14ac:dyDescent="0.3">
      <c r="A44" s="22"/>
      <c r="B44" s="39" t="s">
        <v>26</v>
      </c>
      <c r="C44" s="40"/>
      <c r="D44" s="41"/>
      <c r="E44" s="41"/>
      <c r="F44" s="41"/>
      <c r="G44" s="41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</row>
    <row r="45" spans="1:255" s="24" customFormat="1" ht="24" customHeight="1" x14ac:dyDescent="0.3">
      <c r="A45" s="22"/>
      <c r="B45" s="50" t="s">
        <v>27</v>
      </c>
      <c r="C45" s="50" t="s">
        <v>28</v>
      </c>
      <c r="D45" s="50" t="s">
        <v>29</v>
      </c>
      <c r="E45" s="50" t="s">
        <v>17</v>
      </c>
      <c r="F45" s="50" t="s">
        <v>18</v>
      </c>
      <c r="G45" s="50" t="s">
        <v>19</v>
      </c>
      <c r="H45" s="23"/>
      <c r="I45" s="23"/>
      <c r="J45" s="23"/>
      <c r="K45" s="55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</row>
    <row r="46" spans="1:255" s="24" customFormat="1" ht="12.75" customHeight="1" x14ac:dyDescent="0.3">
      <c r="A46" s="31"/>
      <c r="B46" s="15" t="s">
        <v>30</v>
      </c>
      <c r="C46" s="132"/>
      <c r="D46" s="132"/>
      <c r="E46" s="132"/>
      <c r="F46" s="132"/>
      <c r="G46" s="132"/>
      <c r="H46" s="23"/>
      <c r="I46" s="23"/>
      <c r="J46" s="23"/>
      <c r="K46" s="55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</row>
    <row r="47" spans="1:255" s="24" customFormat="1" ht="12.75" customHeight="1" x14ac:dyDescent="0.3">
      <c r="A47" s="31"/>
      <c r="B47" s="10" t="s">
        <v>112</v>
      </c>
      <c r="C47" s="6" t="s">
        <v>113</v>
      </c>
      <c r="D47" s="126">
        <v>4</v>
      </c>
      <c r="E47" s="6" t="s">
        <v>114</v>
      </c>
      <c r="F47" s="127">
        <v>410000</v>
      </c>
      <c r="G47" s="121">
        <f>(D47*F47)</f>
        <v>1640000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</row>
    <row r="48" spans="1:255" s="24" customFormat="1" ht="12.75" customHeight="1" x14ac:dyDescent="0.3">
      <c r="A48" s="31"/>
      <c r="B48" s="16" t="s">
        <v>31</v>
      </c>
      <c r="C48" s="137"/>
      <c r="D48" s="137"/>
      <c r="E48" s="137"/>
      <c r="F48" s="127"/>
      <c r="G48" s="121">
        <f t="shared" ref="G48:G59" si="2">(D48*F48)</f>
        <v>0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</row>
    <row r="49" spans="1:255" s="24" customFormat="1" ht="12.75" customHeight="1" x14ac:dyDescent="0.3">
      <c r="A49" s="31"/>
      <c r="B49" s="10" t="s">
        <v>99</v>
      </c>
      <c r="C49" s="6" t="s">
        <v>32</v>
      </c>
      <c r="D49" s="126">
        <v>200</v>
      </c>
      <c r="E49" s="6" t="s">
        <v>72</v>
      </c>
      <c r="F49" s="127">
        <f>48500/25</f>
        <v>1940</v>
      </c>
      <c r="G49" s="121">
        <f t="shared" si="2"/>
        <v>388000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</row>
    <row r="50" spans="1:255" s="24" customFormat="1" ht="12.75" customHeight="1" x14ac:dyDescent="0.3">
      <c r="A50" s="31"/>
      <c r="B50" s="10" t="s">
        <v>115</v>
      </c>
      <c r="C50" s="6" t="s">
        <v>32</v>
      </c>
      <c r="D50" s="126">
        <v>200</v>
      </c>
      <c r="E50" s="6" t="s">
        <v>72</v>
      </c>
      <c r="F50" s="127">
        <f>20000/25</f>
        <v>800</v>
      </c>
      <c r="G50" s="121">
        <f t="shared" si="2"/>
        <v>160000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</row>
    <row r="51" spans="1:255" s="24" customFormat="1" ht="12.75" customHeight="1" x14ac:dyDescent="0.3">
      <c r="A51" s="31"/>
      <c r="B51" s="10" t="s">
        <v>63</v>
      </c>
      <c r="C51" s="6" t="s">
        <v>32</v>
      </c>
      <c r="D51" s="126">
        <v>400</v>
      </c>
      <c r="E51" s="6" t="s">
        <v>92</v>
      </c>
      <c r="F51" s="127">
        <f>39000/25</f>
        <v>1560</v>
      </c>
      <c r="G51" s="121">
        <f t="shared" si="2"/>
        <v>624000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</row>
    <row r="52" spans="1:255" s="24" customFormat="1" ht="12.75" customHeight="1" x14ac:dyDescent="0.3">
      <c r="A52" s="31"/>
      <c r="B52" s="10" t="s">
        <v>101</v>
      </c>
      <c r="C52" s="6" t="s">
        <v>32</v>
      </c>
      <c r="D52" s="126">
        <v>300</v>
      </c>
      <c r="E52" s="6" t="s">
        <v>73</v>
      </c>
      <c r="F52" s="127">
        <f>30375/25</f>
        <v>1215</v>
      </c>
      <c r="G52" s="121">
        <f t="shared" si="2"/>
        <v>364500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</row>
    <row r="53" spans="1:255" s="24" customFormat="1" ht="12.75" customHeight="1" x14ac:dyDescent="0.3">
      <c r="A53" s="31"/>
      <c r="B53" s="10" t="s">
        <v>102</v>
      </c>
      <c r="C53" s="6" t="s">
        <v>32</v>
      </c>
      <c r="D53" s="126">
        <v>12000</v>
      </c>
      <c r="E53" s="6" t="s">
        <v>73</v>
      </c>
      <c r="F53" s="127">
        <v>120</v>
      </c>
      <c r="G53" s="121">
        <f t="shared" si="2"/>
        <v>1440000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</row>
    <row r="54" spans="1:255" s="24" customFormat="1" ht="12.75" customHeight="1" x14ac:dyDescent="0.3">
      <c r="A54" s="31"/>
      <c r="B54" s="134" t="s">
        <v>34</v>
      </c>
      <c r="C54" s="133"/>
      <c r="D54" s="133"/>
      <c r="E54" s="133"/>
      <c r="F54" s="121"/>
      <c r="G54" s="121">
        <f t="shared" si="2"/>
        <v>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</row>
    <row r="55" spans="1:255" s="24" customFormat="1" ht="12.75" customHeight="1" x14ac:dyDescent="0.3">
      <c r="A55" s="31"/>
      <c r="B55" s="124" t="s">
        <v>74</v>
      </c>
      <c r="C55" s="128" t="s">
        <v>32</v>
      </c>
      <c r="D55" s="128">
        <v>2</v>
      </c>
      <c r="E55" s="128" t="s">
        <v>75</v>
      </c>
      <c r="F55" s="129">
        <v>18909</v>
      </c>
      <c r="G55" s="121">
        <f t="shared" si="2"/>
        <v>37818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</row>
    <row r="56" spans="1:255" s="24" customFormat="1" ht="12.75" customHeight="1" x14ac:dyDescent="0.3">
      <c r="A56" s="31"/>
      <c r="B56" s="136" t="s">
        <v>122</v>
      </c>
      <c r="C56" s="128" t="s">
        <v>33</v>
      </c>
      <c r="D56" s="128">
        <v>10</v>
      </c>
      <c r="E56" s="128" t="s">
        <v>103</v>
      </c>
      <c r="F56" s="129">
        <v>16000</v>
      </c>
      <c r="G56" s="121">
        <f t="shared" si="2"/>
        <v>160000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</row>
    <row r="57" spans="1:255" s="24" customFormat="1" ht="12.75" customHeight="1" x14ac:dyDescent="0.3">
      <c r="A57" s="31"/>
      <c r="B57" s="8" t="s">
        <v>64</v>
      </c>
      <c r="C57" s="128" t="s">
        <v>33</v>
      </c>
      <c r="D57" s="128">
        <v>5</v>
      </c>
      <c r="E57" s="128" t="s">
        <v>116</v>
      </c>
      <c r="F57" s="129">
        <v>4800</v>
      </c>
      <c r="G57" s="121">
        <f t="shared" si="2"/>
        <v>24000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</row>
    <row r="58" spans="1:255" s="24" customFormat="1" ht="12.75" customHeight="1" x14ac:dyDescent="0.3">
      <c r="A58" s="31"/>
      <c r="B58" s="125" t="s">
        <v>65</v>
      </c>
      <c r="C58" s="128" t="s">
        <v>33</v>
      </c>
      <c r="D58" s="128">
        <v>1</v>
      </c>
      <c r="E58" s="128" t="s">
        <v>100</v>
      </c>
      <c r="F58" s="129">
        <v>18000</v>
      </c>
      <c r="G58" s="121">
        <f t="shared" si="2"/>
        <v>18000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</row>
    <row r="59" spans="1:255" s="24" customFormat="1" ht="12.75" customHeight="1" x14ac:dyDescent="0.3">
      <c r="A59" s="31"/>
      <c r="B59" s="125" t="s">
        <v>66</v>
      </c>
      <c r="C59" s="130" t="s">
        <v>33</v>
      </c>
      <c r="D59" s="131">
        <v>1</v>
      </c>
      <c r="E59" s="128" t="s">
        <v>100</v>
      </c>
      <c r="F59" s="138">
        <v>45000</v>
      </c>
      <c r="G59" s="121">
        <f t="shared" si="2"/>
        <v>45000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</row>
    <row r="60" spans="1:255" s="24" customFormat="1" ht="13.5" customHeight="1" x14ac:dyDescent="0.3">
      <c r="A60" s="22"/>
      <c r="B60" s="45" t="s">
        <v>35</v>
      </c>
      <c r="C60" s="112"/>
      <c r="D60" s="112"/>
      <c r="E60" s="112"/>
      <c r="F60" s="112"/>
      <c r="G60" s="106">
        <f>SUM(G46:G59)</f>
        <v>4901318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</row>
    <row r="61" spans="1:255" s="24" customFormat="1" ht="12" customHeight="1" x14ac:dyDescent="0.3">
      <c r="A61" s="25"/>
      <c r="B61" s="47"/>
      <c r="C61" s="48"/>
      <c r="D61" s="48"/>
      <c r="E61" s="48"/>
      <c r="F61" s="49"/>
      <c r="G61" s="4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</row>
    <row r="62" spans="1:255" s="24" customFormat="1" ht="12" customHeight="1" x14ac:dyDescent="0.3">
      <c r="A62" s="22"/>
      <c r="B62" s="39" t="s">
        <v>36</v>
      </c>
      <c r="C62" s="40"/>
      <c r="D62" s="41"/>
      <c r="E62" s="41"/>
      <c r="F62" s="41"/>
      <c r="G62" s="41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</row>
    <row r="63" spans="1:255" s="24" customFormat="1" ht="24" customHeight="1" x14ac:dyDescent="0.3">
      <c r="A63" s="22"/>
      <c r="B63" s="56" t="s">
        <v>37</v>
      </c>
      <c r="C63" s="57" t="s">
        <v>28</v>
      </c>
      <c r="D63" s="58" t="s">
        <v>29</v>
      </c>
      <c r="E63" s="56" t="s">
        <v>17</v>
      </c>
      <c r="F63" s="58" t="s">
        <v>18</v>
      </c>
      <c r="G63" s="59" t="s">
        <v>19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</row>
    <row r="64" spans="1:255" s="24" customFormat="1" ht="13.8" x14ac:dyDescent="0.3">
      <c r="A64" s="51"/>
      <c r="B64" s="17" t="s">
        <v>117</v>
      </c>
      <c r="C64" s="140" t="s">
        <v>118</v>
      </c>
      <c r="D64" s="141">
        <v>6</v>
      </c>
      <c r="E64" s="142" t="s">
        <v>114</v>
      </c>
      <c r="F64" s="143">
        <v>182513</v>
      </c>
      <c r="G64" s="141">
        <f t="shared" ref="G64" si="3">(D64*F64)</f>
        <v>1095078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  <c r="IU64" s="23"/>
    </row>
    <row r="65" spans="1:255" s="24" customFormat="1" ht="12.75" customHeight="1" x14ac:dyDescent="0.3">
      <c r="A65" s="51"/>
      <c r="B65" s="139" t="s">
        <v>119</v>
      </c>
      <c r="C65" s="144" t="s">
        <v>76</v>
      </c>
      <c r="D65" s="141">
        <v>2000</v>
      </c>
      <c r="E65" s="145" t="s">
        <v>67</v>
      </c>
      <c r="F65" s="146">
        <v>1600</v>
      </c>
      <c r="G65" s="141">
        <f>(D65*F65)</f>
        <v>3200000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  <c r="IU65" s="23"/>
    </row>
    <row r="66" spans="1:255" s="24" customFormat="1" ht="13.5" customHeight="1" x14ac:dyDescent="0.3">
      <c r="A66" s="22"/>
      <c r="B66" s="60" t="s">
        <v>38</v>
      </c>
      <c r="C66" s="116"/>
      <c r="D66" s="116"/>
      <c r="E66" s="116"/>
      <c r="F66" s="116"/>
      <c r="G66" s="105">
        <f>SUM(G64:G65)</f>
        <v>4295078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3"/>
      <c r="IS66" s="23"/>
      <c r="IT66" s="23"/>
      <c r="IU66" s="23"/>
    </row>
    <row r="67" spans="1:255" s="24" customFormat="1" ht="12" customHeight="1" x14ac:dyDescent="0.3">
      <c r="A67" s="25"/>
      <c r="B67" s="61"/>
      <c r="C67" s="61"/>
      <c r="D67" s="61"/>
      <c r="E67" s="61"/>
      <c r="F67" s="62"/>
      <c r="G67" s="62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  <c r="IU67" s="23"/>
    </row>
    <row r="68" spans="1:255" s="24" customFormat="1" ht="12" customHeight="1" x14ac:dyDescent="0.3">
      <c r="A68" s="51"/>
      <c r="B68" s="63" t="s">
        <v>39</v>
      </c>
      <c r="C68" s="64"/>
      <c r="D68" s="64"/>
      <c r="E68" s="64"/>
      <c r="F68" s="64"/>
      <c r="G68" s="101">
        <f>G30+G42+G60+G66</f>
        <v>11861396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  <c r="IU68" s="23"/>
    </row>
    <row r="69" spans="1:255" s="24" customFormat="1" ht="12" customHeight="1" x14ac:dyDescent="0.3">
      <c r="A69" s="51"/>
      <c r="B69" s="65" t="s">
        <v>40</v>
      </c>
      <c r="C69" s="66"/>
      <c r="D69" s="66"/>
      <c r="E69" s="66"/>
      <c r="F69" s="66"/>
      <c r="G69" s="102">
        <f>G68*0.05</f>
        <v>593069.80000000005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  <c r="IU69" s="23"/>
    </row>
    <row r="70" spans="1:255" s="24" customFormat="1" ht="12" customHeight="1" x14ac:dyDescent="0.3">
      <c r="A70" s="51"/>
      <c r="B70" s="67" t="s">
        <v>41</v>
      </c>
      <c r="C70" s="68"/>
      <c r="D70" s="68"/>
      <c r="E70" s="68"/>
      <c r="F70" s="68"/>
      <c r="G70" s="103">
        <f>G69+G68</f>
        <v>12454465.800000001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  <c r="IU70" s="23"/>
    </row>
    <row r="71" spans="1:255" s="24" customFormat="1" ht="12" customHeight="1" x14ac:dyDescent="0.3">
      <c r="A71" s="51"/>
      <c r="B71" s="65" t="s">
        <v>42</v>
      </c>
      <c r="C71" s="66"/>
      <c r="D71" s="66"/>
      <c r="E71" s="66"/>
      <c r="F71" s="66"/>
      <c r="G71" s="102">
        <f>G12</f>
        <v>15000000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  <c r="IU71" s="23"/>
    </row>
    <row r="72" spans="1:255" s="24" customFormat="1" ht="12" customHeight="1" x14ac:dyDescent="0.3">
      <c r="A72" s="51"/>
      <c r="B72" s="69" t="s">
        <v>43</v>
      </c>
      <c r="C72" s="70"/>
      <c r="D72" s="70"/>
      <c r="E72" s="70"/>
      <c r="F72" s="70"/>
      <c r="G72" s="104">
        <f>G71-G70</f>
        <v>2545534.1999999993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  <c r="IU72" s="23"/>
    </row>
    <row r="73" spans="1:255" s="24" customFormat="1" ht="12" customHeight="1" x14ac:dyDescent="0.3">
      <c r="A73" s="51"/>
      <c r="B73" s="71" t="s">
        <v>81</v>
      </c>
      <c r="C73" s="72"/>
      <c r="D73" s="72"/>
      <c r="E73" s="72"/>
      <c r="F73" s="72"/>
      <c r="G73" s="7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  <c r="IU73" s="23"/>
    </row>
    <row r="74" spans="1:255" s="24" customFormat="1" ht="12.75" customHeight="1" thickBot="1" x14ac:dyDescent="0.35">
      <c r="A74" s="51"/>
      <c r="B74" s="74"/>
      <c r="C74" s="72"/>
      <c r="D74" s="72"/>
      <c r="E74" s="72"/>
      <c r="F74" s="72"/>
      <c r="G74" s="7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  <c r="IR74" s="23"/>
      <c r="IS74" s="23"/>
      <c r="IT74" s="23"/>
      <c r="IU74" s="23"/>
    </row>
    <row r="75" spans="1:255" s="24" customFormat="1" ht="12" customHeight="1" x14ac:dyDescent="0.3">
      <c r="A75" s="51"/>
      <c r="B75" s="75" t="s">
        <v>82</v>
      </c>
      <c r="C75" s="76"/>
      <c r="D75" s="76"/>
      <c r="E75" s="76"/>
      <c r="F75" s="77"/>
      <c r="G75" s="7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  <c r="IU75" s="23"/>
    </row>
    <row r="76" spans="1:255" s="24" customFormat="1" ht="12" customHeight="1" x14ac:dyDescent="0.3">
      <c r="A76" s="51"/>
      <c r="B76" s="18" t="s">
        <v>44</v>
      </c>
      <c r="C76" s="74"/>
      <c r="D76" s="74"/>
      <c r="E76" s="74"/>
      <c r="F76" s="78"/>
      <c r="G76" s="7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  <c r="IR76" s="23"/>
      <c r="IS76" s="23"/>
      <c r="IT76" s="23"/>
      <c r="IU76" s="23"/>
    </row>
    <row r="77" spans="1:255" s="24" customFormat="1" ht="12" customHeight="1" x14ac:dyDescent="0.3">
      <c r="A77" s="51"/>
      <c r="B77" s="18" t="s">
        <v>45</v>
      </c>
      <c r="C77" s="74"/>
      <c r="D77" s="74"/>
      <c r="E77" s="74"/>
      <c r="F77" s="78"/>
      <c r="G77" s="7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  <c r="IU77" s="23"/>
    </row>
    <row r="78" spans="1:255" s="24" customFormat="1" ht="12" customHeight="1" x14ac:dyDescent="0.3">
      <c r="A78" s="51"/>
      <c r="B78" s="18" t="s">
        <v>46</v>
      </c>
      <c r="C78" s="74"/>
      <c r="D78" s="74"/>
      <c r="E78" s="74"/>
      <c r="F78" s="78"/>
      <c r="G78" s="7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  <c r="IR78" s="23"/>
      <c r="IS78" s="23"/>
      <c r="IT78" s="23"/>
      <c r="IU78" s="23"/>
    </row>
    <row r="79" spans="1:255" s="24" customFormat="1" ht="12" customHeight="1" x14ac:dyDescent="0.3">
      <c r="A79" s="51"/>
      <c r="B79" s="18" t="s">
        <v>47</v>
      </c>
      <c r="C79" s="74"/>
      <c r="D79" s="74"/>
      <c r="E79" s="74"/>
      <c r="F79" s="78"/>
      <c r="G79" s="7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  <c r="IR79" s="23"/>
      <c r="IS79" s="23"/>
      <c r="IT79" s="23"/>
      <c r="IU79" s="23"/>
    </row>
    <row r="80" spans="1:255" s="24" customFormat="1" ht="12" customHeight="1" x14ac:dyDescent="0.3">
      <c r="A80" s="51"/>
      <c r="B80" s="18" t="s">
        <v>48</v>
      </c>
      <c r="C80" s="74"/>
      <c r="D80" s="74"/>
      <c r="E80" s="74"/>
      <c r="F80" s="78"/>
      <c r="G80" s="7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</row>
    <row r="81" spans="1:255" s="24" customFormat="1" ht="12.75" customHeight="1" thickBot="1" x14ac:dyDescent="0.35">
      <c r="A81" s="51"/>
      <c r="B81" s="19" t="s">
        <v>49</v>
      </c>
      <c r="C81" s="79"/>
      <c r="D81" s="79"/>
      <c r="E81" s="79"/>
      <c r="F81" s="80"/>
      <c r="G81" s="7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</row>
    <row r="82" spans="1:255" s="24" customFormat="1" ht="12.75" customHeight="1" x14ac:dyDescent="0.3">
      <c r="A82" s="51"/>
      <c r="B82" s="74"/>
      <c r="C82" s="74"/>
      <c r="D82" s="74"/>
      <c r="E82" s="74"/>
      <c r="F82" s="74"/>
      <c r="G82" s="7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</row>
    <row r="83" spans="1:255" s="24" customFormat="1" ht="15" customHeight="1" thickBot="1" x14ac:dyDescent="0.35">
      <c r="A83" s="51"/>
      <c r="B83" s="164" t="s">
        <v>50</v>
      </c>
      <c r="C83" s="165"/>
      <c r="D83" s="81"/>
      <c r="E83" s="82"/>
      <c r="F83" s="82"/>
      <c r="G83" s="7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</row>
    <row r="84" spans="1:255" s="24" customFormat="1" ht="12" customHeight="1" x14ac:dyDescent="0.3">
      <c r="A84" s="51"/>
      <c r="B84" s="83" t="s">
        <v>37</v>
      </c>
      <c r="C84" s="151" t="s">
        <v>120</v>
      </c>
      <c r="D84" s="152" t="s">
        <v>51</v>
      </c>
      <c r="E84" s="82"/>
      <c r="F84" s="82"/>
      <c r="G84" s="7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</row>
    <row r="85" spans="1:255" s="24" customFormat="1" ht="12" customHeight="1" x14ac:dyDescent="0.3">
      <c r="A85" s="51"/>
      <c r="B85" s="84" t="s">
        <v>52</v>
      </c>
      <c r="C85" s="147">
        <f>G30</f>
        <v>2065000</v>
      </c>
      <c r="D85" s="148">
        <f>(C85/C91)</f>
        <v>0.16580398012735317</v>
      </c>
      <c r="E85" s="82"/>
      <c r="F85" s="82"/>
      <c r="G85" s="7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</row>
    <row r="86" spans="1:255" s="24" customFormat="1" ht="12" customHeight="1" x14ac:dyDescent="0.3">
      <c r="A86" s="51"/>
      <c r="B86" s="84" t="s">
        <v>53</v>
      </c>
      <c r="C86" s="149">
        <v>0</v>
      </c>
      <c r="D86" s="148">
        <v>0</v>
      </c>
      <c r="E86" s="82"/>
      <c r="F86" s="82"/>
      <c r="G86" s="7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  <c r="IU86" s="23"/>
    </row>
    <row r="87" spans="1:255" s="24" customFormat="1" ht="12" customHeight="1" x14ac:dyDescent="0.3">
      <c r="A87" s="51"/>
      <c r="B87" s="84" t="s">
        <v>54</v>
      </c>
      <c r="C87" s="147">
        <f>G42</f>
        <v>600000</v>
      </c>
      <c r="D87" s="148">
        <f>(C87/C91)</f>
        <v>4.8175490593904073E-2</v>
      </c>
      <c r="E87" s="82"/>
      <c r="F87" s="82"/>
      <c r="G87" s="7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  <c r="IU87" s="23"/>
    </row>
    <row r="88" spans="1:255" s="24" customFormat="1" ht="12" customHeight="1" x14ac:dyDescent="0.3">
      <c r="A88" s="51"/>
      <c r="B88" s="84" t="s">
        <v>27</v>
      </c>
      <c r="C88" s="147">
        <f>G60</f>
        <v>4901318</v>
      </c>
      <c r="D88" s="148">
        <f>(C88/C91)</f>
        <v>0.39353899867788789</v>
      </c>
      <c r="E88" s="82"/>
      <c r="F88" s="82"/>
      <c r="G88" s="7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</row>
    <row r="89" spans="1:255" s="24" customFormat="1" ht="12" customHeight="1" x14ac:dyDescent="0.3">
      <c r="A89" s="51"/>
      <c r="B89" s="84" t="s">
        <v>55</v>
      </c>
      <c r="C89" s="153">
        <f>G66</f>
        <v>4295078</v>
      </c>
      <c r="D89" s="148">
        <f>(C89/C91)</f>
        <v>0.34486248298180722</v>
      </c>
      <c r="E89" s="85"/>
      <c r="F89" s="85"/>
      <c r="G89" s="7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</row>
    <row r="90" spans="1:255" s="24" customFormat="1" ht="12" customHeight="1" x14ac:dyDescent="0.3">
      <c r="A90" s="51"/>
      <c r="B90" s="84" t="s">
        <v>56</v>
      </c>
      <c r="C90" s="153">
        <f>G69</f>
        <v>593069.80000000005</v>
      </c>
      <c r="D90" s="148">
        <f>(C90/C91)</f>
        <v>4.7619047619047623E-2</v>
      </c>
      <c r="E90" s="85"/>
      <c r="F90" s="85"/>
      <c r="G90" s="7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  <c r="IU90" s="23"/>
    </row>
    <row r="91" spans="1:255" s="24" customFormat="1" ht="12.75" customHeight="1" thickBot="1" x14ac:dyDescent="0.35">
      <c r="A91" s="51"/>
      <c r="B91" s="86" t="s">
        <v>57</v>
      </c>
      <c r="C91" s="154">
        <f>SUM(C85:C90)</f>
        <v>12454465.800000001</v>
      </c>
      <c r="D91" s="150">
        <f>SUM(D85:D90)</f>
        <v>1</v>
      </c>
      <c r="E91" s="85"/>
      <c r="F91" s="85"/>
      <c r="G91" s="7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  <c r="IU91" s="23"/>
    </row>
    <row r="92" spans="1:255" s="24" customFormat="1" ht="12" customHeight="1" x14ac:dyDescent="0.3">
      <c r="A92" s="51"/>
      <c r="B92" s="74"/>
      <c r="C92" s="72"/>
      <c r="D92" s="72"/>
      <c r="E92" s="72"/>
      <c r="F92" s="72"/>
      <c r="G92" s="7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  <c r="IR92" s="23"/>
      <c r="IS92" s="23"/>
      <c r="IT92" s="23"/>
      <c r="IU92" s="23"/>
    </row>
    <row r="93" spans="1:255" s="24" customFormat="1" ht="12.75" customHeight="1" x14ac:dyDescent="0.3">
      <c r="A93" s="51"/>
      <c r="B93" s="88"/>
      <c r="C93" s="72"/>
      <c r="D93" s="72"/>
      <c r="E93" s="72"/>
      <c r="F93" s="72"/>
      <c r="G93" s="7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</row>
    <row r="94" spans="1:255" s="24" customFormat="1" ht="12" customHeight="1" thickBot="1" x14ac:dyDescent="0.35">
      <c r="A94" s="89"/>
      <c r="B94" s="90"/>
      <c r="C94" s="91" t="s">
        <v>58</v>
      </c>
      <c r="D94" s="92"/>
      <c r="E94" s="93"/>
      <c r="F94" s="94"/>
      <c r="G94" s="7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  <c r="IR94" s="23"/>
      <c r="IS94" s="23"/>
      <c r="IT94" s="23"/>
      <c r="IU94" s="23"/>
    </row>
    <row r="95" spans="1:255" s="24" customFormat="1" ht="12" customHeight="1" x14ac:dyDescent="0.3">
      <c r="A95" s="51"/>
      <c r="B95" s="100" t="s">
        <v>86</v>
      </c>
      <c r="C95" s="20">
        <v>19000</v>
      </c>
      <c r="D95" s="20">
        <v>20000</v>
      </c>
      <c r="E95" s="21">
        <v>21000</v>
      </c>
      <c r="F95" s="95"/>
      <c r="G95" s="96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</row>
    <row r="96" spans="1:255" s="24" customFormat="1" ht="12.75" customHeight="1" thickBot="1" x14ac:dyDescent="0.35">
      <c r="A96" s="51"/>
      <c r="B96" s="86" t="s">
        <v>77</v>
      </c>
      <c r="C96" s="87">
        <f>(G70/C95)</f>
        <v>655.4982</v>
      </c>
      <c r="D96" s="87">
        <f>(G70/D95)</f>
        <v>622.72329000000002</v>
      </c>
      <c r="E96" s="97">
        <f>(G70/E95)</f>
        <v>593.06979999999999</v>
      </c>
      <c r="F96" s="95"/>
      <c r="G96" s="96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  <c r="IL96" s="23"/>
      <c r="IM96" s="23"/>
      <c r="IN96" s="23"/>
      <c r="IO96" s="23"/>
      <c r="IP96" s="23"/>
      <c r="IQ96" s="23"/>
      <c r="IR96" s="23"/>
      <c r="IS96" s="23"/>
      <c r="IT96" s="23"/>
      <c r="IU96" s="23"/>
    </row>
    <row r="97" spans="1:255" s="24" customFormat="1" ht="15.6" customHeight="1" x14ac:dyDescent="0.3">
      <c r="A97" s="51"/>
      <c r="B97" s="163" t="s">
        <v>59</v>
      </c>
      <c r="C97" s="163"/>
      <c r="D97" s="163"/>
      <c r="E97" s="163"/>
      <c r="F97" s="74"/>
      <c r="G97" s="74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  <c r="IL97" s="23"/>
      <c r="IM97" s="23"/>
      <c r="IN97" s="23"/>
      <c r="IO97" s="23"/>
      <c r="IP97" s="23"/>
      <c r="IQ97" s="23"/>
      <c r="IR97" s="23"/>
      <c r="IS97" s="23"/>
      <c r="IT97" s="23"/>
      <c r="IU97" s="23"/>
    </row>
    <row r="98" spans="1:255" s="24" customFormat="1" ht="11.25" customHeight="1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  <c r="IL98" s="23"/>
      <c r="IM98" s="23"/>
      <c r="IN98" s="23"/>
      <c r="IO98" s="23"/>
      <c r="IP98" s="23"/>
      <c r="IQ98" s="23"/>
      <c r="IR98" s="23"/>
      <c r="IS98" s="23"/>
      <c r="IT98" s="23"/>
      <c r="IU98" s="23"/>
    </row>
    <row r="99" spans="1:255" s="99" customFormat="1" ht="11.25" customHeight="1" x14ac:dyDescent="0.3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  <c r="GI99" s="98"/>
      <c r="GJ99" s="98"/>
      <c r="GK99" s="98"/>
      <c r="GL99" s="98"/>
      <c r="GM99" s="98"/>
      <c r="GN99" s="98"/>
      <c r="GO99" s="98"/>
      <c r="GP99" s="98"/>
      <c r="GQ99" s="98"/>
      <c r="GR99" s="98"/>
      <c r="GS99" s="98"/>
      <c r="GT99" s="98"/>
      <c r="GU99" s="98"/>
      <c r="GV99" s="98"/>
      <c r="GW99" s="98"/>
      <c r="GX99" s="98"/>
      <c r="GY99" s="98"/>
      <c r="GZ99" s="98"/>
      <c r="HA99" s="98"/>
      <c r="HB99" s="98"/>
      <c r="HC99" s="98"/>
      <c r="HD99" s="98"/>
      <c r="HE99" s="98"/>
      <c r="HF99" s="98"/>
      <c r="HG99" s="98"/>
      <c r="HH99" s="98"/>
      <c r="HI99" s="98"/>
      <c r="HJ99" s="98"/>
      <c r="HK99" s="98"/>
      <c r="HL99" s="98"/>
      <c r="HM99" s="98"/>
      <c r="HN99" s="98"/>
      <c r="HO99" s="98"/>
      <c r="HP99" s="98"/>
      <c r="HQ99" s="98"/>
      <c r="HR99" s="98"/>
      <c r="HS99" s="98"/>
      <c r="HT99" s="98"/>
      <c r="HU99" s="98"/>
      <c r="HV99" s="98"/>
      <c r="HW99" s="98"/>
      <c r="HX99" s="98"/>
      <c r="HY99" s="98"/>
      <c r="HZ99" s="98"/>
      <c r="IA99" s="98"/>
      <c r="IB99" s="98"/>
      <c r="IC99" s="98"/>
      <c r="ID99" s="98"/>
      <c r="IE99" s="98"/>
      <c r="IF99" s="98"/>
      <c r="IG99" s="98"/>
      <c r="IH99" s="98"/>
      <c r="II99" s="98"/>
      <c r="IJ99" s="98"/>
      <c r="IK99" s="98"/>
      <c r="IL99" s="98"/>
      <c r="IM99" s="98"/>
      <c r="IN99" s="98"/>
      <c r="IO99" s="98"/>
      <c r="IP99" s="98"/>
      <c r="IQ99" s="98"/>
      <c r="IR99" s="98"/>
      <c r="IS99" s="98"/>
      <c r="IT99" s="98"/>
      <c r="IU99" s="98"/>
    </row>
    <row r="100" spans="1:255" s="99" customFormat="1" ht="11.25" customHeight="1" x14ac:dyDescent="0.3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  <c r="GI100" s="98"/>
      <c r="GJ100" s="98"/>
      <c r="GK100" s="98"/>
      <c r="GL100" s="98"/>
      <c r="GM100" s="98"/>
      <c r="GN100" s="98"/>
      <c r="GO100" s="98"/>
      <c r="GP100" s="98"/>
      <c r="GQ100" s="98"/>
      <c r="GR100" s="98"/>
      <c r="GS100" s="98"/>
      <c r="GT100" s="98"/>
      <c r="GU100" s="98"/>
      <c r="GV100" s="98"/>
      <c r="GW100" s="98"/>
      <c r="GX100" s="98"/>
      <c r="GY100" s="98"/>
      <c r="GZ100" s="98"/>
      <c r="HA100" s="98"/>
      <c r="HB100" s="98"/>
      <c r="HC100" s="98"/>
      <c r="HD100" s="98"/>
      <c r="HE100" s="98"/>
      <c r="HF100" s="98"/>
      <c r="HG100" s="98"/>
      <c r="HH100" s="98"/>
      <c r="HI100" s="98"/>
      <c r="HJ100" s="98"/>
      <c r="HK100" s="98"/>
      <c r="HL100" s="98"/>
      <c r="HM100" s="98"/>
      <c r="HN100" s="98"/>
      <c r="HO100" s="98"/>
      <c r="HP100" s="98"/>
      <c r="HQ100" s="98"/>
      <c r="HR100" s="98"/>
      <c r="HS100" s="98"/>
      <c r="HT100" s="98"/>
      <c r="HU100" s="98"/>
      <c r="HV100" s="98"/>
      <c r="HW100" s="98"/>
      <c r="HX100" s="98"/>
      <c r="HY100" s="98"/>
      <c r="HZ100" s="98"/>
      <c r="IA100" s="98"/>
      <c r="IB100" s="98"/>
      <c r="IC100" s="98"/>
      <c r="ID100" s="98"/>
      <c r="IE100" s="98"/>
      <c r="IF100" s="98"/>
      <c r="IG100" s="98"/>
      <c r="IH100" s="98"/>
      <c r="II100" s="98"/>
      <c r="IJ100" s="98"/>
      <c r="IK100" s="98"/>
      <c r="IL100" s="98"/>
      <c r="IM100" s="98"/>
      <c r="IN100" s="98"/>
      <c r="IO100" s="98"/>
      <c r="IP100" s="98"/>
      <c r="IQ100" s="98"/>
      <c r="IR100" s="98"/>
      <c r="IS100" s="98"/>
      <c r="IT100" s="98"/>
      <c r="IU100" s="98"/>
    </row>
  </sheetData>
  <mergeCells count="9">
    <mergeCell ref="E9:F9"/>
    <mergeCell ref="E14:F14"/>
    <mergeCell ref="E15:F15"/>
    <mergeCell ref="B17:G17"/>
    <mergeCell ref="B97:E97"/>
    <mergeCell ref="B83:C83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2022-06-18T18:23:47Z</dcterms:modified>
</cp:coreProperties>
</file>