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Ovalle\"/>
    </mc:Choice>
  </mc:AlternateContent>
  <xr:revisionPtr revIDLastSave="0" documentId="11_58F1F207456044B0EBA6AEB191BBAC0747F637F6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Alcachof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12" i="1" l="1"/>
  <c r="G42" i="1"/>
  <c r="G41" i="1"/>
  <c r="G27" i="1" l="1"/>
  <c r="G28" i="1"/>
  <c r="G57" i="1" l="1"/>
  <c r="G58" i="1"/>
  <c r="G33" i="1"/>
  <c r="C85" i="1" s="1"/>
  <c r="G51" i="1"/>
  <c r="G50" i="1"/>
  <c r="G24" i="1"/>
  <c r="G25" i="1"/>
  <c r="G26" i="1"/>
  <c r="G21" i="1"/>
  <c r="G63" i="1" l="1"/>
  <c r="G65" i="1" s="1"/>
  <c r="C88" i="1" s="1"/>
  <c r="G54" i="1"/>
  <c r="G52" i="1"/>
  <c r="G49" i="1"/>
  <c r="G43" i="1"/>
  <c r="G40" i="1"/>
  <c r="G39" i="1"/>
  <c r="G38" i="1"/>
  <c r="G44" i="1" s="1"/>
  <c r="G70" i="1"/>
  <c r="G29" i="1" l="1"/>
  <c r="G59" i="1"/>
  <c r="C86" i="1"/>
  <c r="C84" i="1" l="1"/>
  <c r="G67" i="1"/>
  <c r="G68" i="1" s="1"/>
  <c r="G69" i="1" l="1"/>
  <c r="C89" i="1"/>
  <c r="D95" i="1" l="1"/>
  <c r="C95" i="1"/>
  <c r="E95" i="1"/>
  <c r="G71" i="1"/>
  <c r="C90" i="1"/>
  <c r="D89" i="1" l="1"/>
  <c r="D84" i="1"/>
  <c r="D85" i="1"/>
  <c r="D87" i="1"/>
  <c r="D86" i="1"/>
  <c r="D88" i="1"/>
  <c r="D90" i="1" l="1"/>
</calcChain>
</file>

<file path=xl/sharedStrings.xml><?xml version="1.0" encoding="utf-8"?>
<sst xmlns="http://schemas.openxmlformats.org/spreadsheetml/2006/main" count="166" uniqueCount="120">
  <si>
    <t>RUBRO O CULTIVO</t>
  </si>
  <si>
    <t>ALCACHOFA</t>
  </si>
  <si>
    <t>RENDIMIENTO (Cabezas/Há.)</t>
  </si>
  <si>
    <t>VARIEDAD</t>
  </si>
  <si>
    <t>Argentina - Española</t>
  </si>
  <si>
    <t>FECHA ESTIMADA  PRECIO VENTA</t>
  </si>
  <si>
    <t>Julio - Diciembre</t>
  </si>
  <si>
    <t>NIVEL TECNOLÓGICO</t>
  </si>
  <si>
    <t>Bajo</t>
  </si>
  <si>
    <t>PRECIO ESPERADO ($/Cabeza)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</si>
  <si>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</si>
  <si>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</si>
  <si>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</si>
  <si>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</si>
  <si>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</si>
  <si>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</si>
  <si>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</si>
  <si>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</si>
  <si>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</si>
  <si>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</si>
  <si>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</si>
  <si>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</si>
  <si>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</si>
  <si>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</si>
  <si>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</si>
  <si>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</si>
  <si>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</si>
  <si>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</si>
  <si>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</si>
  <si>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</si>
  <si>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</si>
  <si>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</si>
  <si>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</si>
  <si>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</si>
  <si>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Marzo- Diciembre</t>
  </si>
  <si>
    <t>Acarreo de insumos e implementos de cosecha</t>
  </si>
  <si>
    <t>Cultivador</t>
  </si>
  <si>
    <t>Febrero - Marzo</t>
  </si>
  <si>
    <t>Aplicaciones de fertilizantes y Pesticidas</t>
  </si>
  <si>
    <t>Septiembre - Marzo</t>
  </si>
  <si>
    <t>Deshijadura</t>
  </si>
  <si>
    <t>Abril - Mayo</t>
  </si>
  <si>
    <t>Control de malezas</t>
  </si>
  <si>
    <t>Cosecha</t>
  </si>
  <si>
    <t>Marzo- Septiembre</t>
  </si>
  <si>
    <t>Preparación de hijuelos</t>
  </si>
  <si>
    <t>Diciembre</t>
  </si>
  <si>
    <t>Subtotal Jornadas Hombre</t>
  </si>
  <si>
    <t>JORNADAS ANIMAL</t>
  </si>
  <si>
    <t>Aporca</t>
  </si>
  <si>
    <t>JA</t>
  </si>
  <si>
    <t>Marzo - Mayo</t>
  </si>
  <si>
    <t>Subtotal Jornadas Animal</t>
  </si>
  <si>
    <t>MAQUINARIA</t>
  </si>
  <si>
    <t>Post cosecha</t>
  </si>
  <si>
    <t>JM</t>
  </si>
  <si>
    <t>Septiembre</t>
  </si>
  <si>
    <t>Diciembre-Marzo</t>
  </si>
  <si>
    <t xml:space="preserve">Melgadura </t>
  </si>
  <si>
    <t xml:space="preserve">Aplicación de fertilizantes </t>
  </si>
  <si>
    <t>Marzo -Diciembre</t>
  </si>
  <si>
    <t>Aplicaciones de insecticidas</t>
  </si>
  <si>
    <t xml:space="preserve">Cosecha </t>
  </si>
  <si>
    <t>Mayo - 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</si>
  <si>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</si>
  <si>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</si>
  <si>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</si>
  <si>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</si>
  <si>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</si>
  <si>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</si>
  <si>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Mezcla NPK</t>
  </si>
  <si>
    <t>Kg(25)</t>
  </si>
  <si>
    <t>Diciembre- enero</t>
  </si>
  <si>
    <t>Acido Fosfórico</t>
  </si>
  <si>
    <t>Lt.(20)</t>
  </si>
  <si>
    <t>Julio-diciembre</t>
  </si>
  <si>
    <t>Nitrato de Potasio</t>
  </si>
  <si>
    <t>Diciembre-abril</t>
  </si>
  <si>
    <t>Urea</t>
  </si>
  <si>
    <t>Diciembre - Febrero</t>
  </si>
  <si>
    <t>HERBICIDAS</t>
  </si>
  <si>
    <t>Rango</t>
  </si>
  <si>
    <t>Lt.</t>
  </si>
  <si>
    <t xml:space="preserve"> Marzo</t>
  </si>
  <si>
    <t>INSECTICIDAS</t>
  </si>
  <si>
    <t>Troya</t>
  </si>
  <si>
    <t>Zero 5 EC</t>
  </si>
  <si>
    <t>Subtotal Insumos</t>
  </si>
  <si>
    <t>OTROS</t>
  </si>
  <si>
    <t>Item</t>
  </si>
  <si>
    <t>Fletes</t>
  </si>
  <si>
    <t>Diciembre-julio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</si>
  <si>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</si>
  <si>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</si>
  <si>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</si>
  <si>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</si>
  <si>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</si>
  <si>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</si>
  <si>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</si>
  <si>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</si>
  <si>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</si>
  <si>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</si>
  <si>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</si>
  <si>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</si>
  <si>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</si>
  <si>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</si>
  <si>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</si>
  <si>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</si>
  <si>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</si>
  <si>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</si>
  <si>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</si>
  <si>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</si>
  <si>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</si>
  <si>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</si>
  <si>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</si>
  <si>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</si>
  <si>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($/cabeza)</t>
  </si>
  <si>
    <t>Rendimiento (cabezas/hà)</t>
  </si>
  <si>
    <t>Costo unitario ($/cabezas)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</si>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</sst>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20" fillId="0" borderId="20"/>
    <xf numFmtId="164" fontId="21" fillId="0" borderId="0" applyFont="0" applyFill="0" applyBorder="0" applyAlignment="0" applyProtection="0"/>
  </cellStyleXfs>
  <cellXfs count="158">
    <xf numFmtId="0" fontId="0" fillId="0" borderId="0" xfId="0"/>
    <xf numFmtId="49" fontId="4" fillId="2" borderId="5" xfId="0" applyNumberFormat="1" applyFont="1" applyFill="1" applyBorder="1" applyAlignment="1">
      <alignment horizontal="center" vertical="center" wrapText="1"/>
    </xf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49" fontId="14" fillId="8" borderId="2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166" fontId="1" fillId="2" borderId="20" xfId="0" applyNumberFormat="1" applyFont="1" applyFill="1" applyBorder="1" applyAlignment="1">
      <alignment vertical="center"/>
    </xf>
    <xf numFmtId="166" fontId="18" fillId="2" borderId="20" xfId="0" applyNumberFormat="1" applyFont="1" applyFill="1" applyBorder="1" applyAlignment="1">
      <alignment vertical="center"/>
    </xf>
    <xf numFmtId="49" fontId="0" fillId="2" borderId="20" xfId="0" applyNumberForma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6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1" fillId="5" borderId="30" xfId="0" applyFont="1" applyFill="1" applyBorder="1" applyAlignment="1">
      <alignment vertical="center"/>
    </xf>
    <xf numFmtId="166" fontId="1" fillId="6" borderId="31" xfId="0" applyNumberFormat="1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49" fontId="14" fillId="8" borderId="32" xfId="0" applyNumberFormat="1" applyFont="1" applyFill="1" applyBorder="1" applyAlignment="1">
      <alignment vertical="center"/>
    </xf>
    <xf numFmtId="49" fontId="14" fillId="2" borderId="34" xfId="0" applyNumberFormat="1" applyFont="1" applyFill="1" applyBorder="1" applyAlignment="1">
      <alignment vertical="center"/>
    </xf>
    <xf numFmtId="49" fontId="14" fillId="8" borderId="36" xfId="0" applyNumberFormat="1" applyFont="1" applyFill="1" applyBorder="1" applyAlignment="1">
      <alignment vertical="center"/>
    </xf>
    <xf numFmtId="167" fontId="14" fillId="8" borderId="37" xfId="0" applyNumberFormat="1" applyFont="1" applyFill="1" applyBorder="1" applyAlignment="1">
      <alignment vertical="center"/>
    </xf>
    <xf numFmtId="9" fontId="14" fillId="8" borderId="38" xfId="0" applyNumberFormat="1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6" fillId="2" borderId="20" xfId="0" applyNumberFormat="1" applyFont="1" applyFill="1" applyBorder="1" applyAlignment="1">
      <alignment vertical="center"/>
    </xf>
    <xf numFmtId="49" fontId="14" fillId="2" borderId="42" xfId="0" applyNumberFormat="1" applyFont="1" applyFill="1" applyBorder="1" applyAlignment="1">
      <alignment vertical="center"/>
    </xf>
    <xf numFmtId="49" fontId="16" fillId="2" borderId="45" xfId="0" applyNumberFormat="1" applyFont="1" applyFill="1" applyBorder="1" applyAlignment="1">
      <alignment vertical="center"/>
    </xf>
    <xf numFmtId="49" fontId="16" fillId="2" borderId="47" xfId="0" applyNumberFormat="1" applyFont="1" applyFill="1" applyBorder="1" applyAlignment="1">
      <alignment vertical="center"/>
    </xf>
    <xf numFmtId="0" fontId="14" fillId="7" borderId="20" xfId="0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49" fontId="19" fillId="9" borderId="20" xfId="0" applyNumberFormat="1" applyFont="1" applyFill="1" applyBorder="1" applyAlignment="1">
      <alignment vertical="center"/>
    </xf>
    <xf numFmtId="0" fontId="11" fillId="9" borderId="20" xfId="0" applyFont="1" applyFill="1" applyBorder="1" applyAlignment="1">
      <alignment vertical="center"/>
    </xf>
    <xf numFmtId="0" fontId="11" fillId="9" borderId="50" xfId="0" applyFont="1" applyFill="1" applyBorder="1" applyAlignment="1">
      <alignment vertical="center"/>
    </xf>
    <xf numFmtId="49" fontId="14" fillId="8" borderId="5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8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2" fillId="2" borderId="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justify" vertical="center" wrapText="1"/>
    </xf>
    <xf numFmtId="0" fontId="0" fillId="2" borderId="8" xfId="0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vertical="center"/>
    </xf>
    <xf numFmtId="0" fontId="0" fillId="0" borderId="20" xfId="0" applyNumberFormat="1" applyBorder="1" applyAlignment="1">
      <alignment vertical="center"/>
    </xf>
    <xf numFmtId="49" fontId="8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vertical="center"/>
    </xf>
    <xf numFmtId="3" fontId="4" fillId="2" borderId="54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vertical="center"/>
    </xf>
    <xf numFmtId="49" fontId="10" fillId="5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43" xfId="0" applyFont="1" applyFill="1" applyBorder="1" applyAlignment="1">
      <alignment vertical="center"/>
    </xf>
    <xf numFmtId="0" fontId="16" fillId="2" borderId="44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8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9" borderId="41" xfId="0" applyFont="1" applyFill="1" applyBorder="1" applyAlignment="1">
      <alignment vertical="center"/>
    </xf>
    <xf numFmtId="0" fontId="16" fillId="7" borderId="20" xfId="0" applyFont="1" applyFill="1" applyBorder="1" applyAlignment="1">
      <alignment vertical="center"/>
    </xf>
    <xf numFmtId="49" fontId="16" fillId="8" borderId="33" xfId="0" applyNumberFormat="1" applyFont="1" applyFill="1" applyBorder="1" applyAlignment="1">
      <alignment vertical="center"/>
    </xf>
    <xf numFmtId="9" fontId="16" fillId="2" borderId="35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49" fontId="1" fillId="3" borderId="55" xfId="0" applyNumberFormat="1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vertical="center"/>
    </xf>
    <xf numFmtId="0" fontId="13" fillId="2" borderId="57" xfId="0" applyFont="1" applyFill="1" applyBorder="1" applyAlignment="1">
      <alignment horizontal="left" vertical="center"/>
    </xf>
    <xf numFmtId="164" fontId="2" fillId="2" borderId="57" xfId="2" applyFont="1" applyFill="1" applyBorder="1" applyAlignment="1">
      <alignment vertical="center"/>
    </xf>
    <xf numFmtId="3" fontId="4" fillId="2" borderId="57" xfId="0" applyNumberFormat="1" applyFont="1" applyFill="1" applyBorder="1" applyAlignment="1">
      <alignment horizontal="right" vertical="center" wrapText="1"/>
    </xf>
    <xf numFmtId="49" fontId="2" fillId="2" borderId="58" xfId="0" applyNumberFormat="1" applyFont="1" applyFill="1" applyBorder="1" applyAlignment="1">
      <alignment horizontal="right" vertical="center"/>
    </xf>
    <xf numFmtId="49" fontId="4" fillId="2" borderId="58" xfId="0" applyNumberFormat="1" applyFont="1" applyFill="1" applyBorder="1" applyAlignment="1">
      <alignment horizontal="center" vertical="center" wrapText="1"/>
    </xf>
    <xf numFmtId="49" fontId="4" fillId="2" borderId="58" xfId="0" applyNumberFormat="1" applyFont="1" applyFill="1" applyBorder="1" applyAlignment="1">
      <alignment horizontal="right" vertical="center"/>
    </xf>
    <xf numFmtId="49" fontId="4" fillId="2" borderId="58" xfId="0" applyNumberFormat="1" applyFont="1" applyFill="1" applyBorder="1" applyAlignment="1">
      <alignment horizontal="right" vertical="center" wrapText="1"/>
    </xf>
    <xf numFmtId="14" fontId="4" fillId="2" borderId="58" xfId="0" applyNumberFormat="1" applyFont="1" applyFill="1" applyBorder="1" applyAlignment="1">
      <alignment horizontal="right" vertical="center"/>
    </xf>
    <xf numFmtId="0" fontId="0" fillId="2" borderId="59" xfId="0" applyFill="1" applyBorder="1" applyAlignment="1">
      <alignment vertical="center"/>
    </xf>
    <xf numFmtId="0" fontId="2" fillId="2" borderId="60" xfId="0" applyFont="1" applyFill="1" applyBorder="1" applyAlignment="1">
      <alignment vertical="center" wrapText="1"/>
    </xf>
    <xf numFmtId="49" fontId="1" fillId="3" borderId="57" xfId="0" applyNumberFormat="1" applyFont="1" applyFill="1" applyBorder="1" applyAlignment="1">
      <alignment vertical="center" wrapText="1"/>
    </xf>
    <xf numFmtId="49" fontId="4" fillId="2" borderId="57" xfId="0" applyNumberFormat="1" applyFont="1" applyFill="1" applyBorder="1" applyAlignment="1">
      <alignment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49" fontId="4" fillId="2" borderId="57" xfId="0" applyNumberFormat="1" applyFont="1" applyFill="1" applyBorder="1" applyAlignment="1">
      <alignment vertical="center"/>
    </xf>
    <xf numFmtId="49" fontId="4" fillId="2" borderId="57" xfId="0" applyNumberFormat="1" applyFont="1" applyFill="1" applyBorder="1" applyAlignment="1">
      <alignment horizontal="center" vertical="center"/>
    </xf>
    <xf numFmtId="0" fontId="4" fillId="2" borderId="57" xfId="0" applyNumberFormat="1" applyFont="1" applyFill="1" applyBorder="1" applyAlignment="1">
      <alignment vertical="center"/>
    </xf>
    <xf numFmtId="3" fontId="4" fillId="2" borderId="57" xfId="0" applyNumberFormat="1" applyFont="1" applyFill="1" applyBorder="1" applyAlignment="1">
      <alignment vertical="center"/>
    </xf>
    <xf numFmtId="164" fontId="14" fillId="8" borderId="52" xfId="2" applyFont="1" applyFill="1" applyBorder="1" applyAlignment="1">
      <alignment vertical="center"/>
    </xf>
    <xf numFmtId="164" fontId="14" fillId="8" borderId="53" xfId="2" applyFont="1" applyFill="1" applyBorder="1" applyAlignment="1">
      <alignment vertical="center"/>
    </xf>
    <xf numFmtId="164" fontId="14" fillId="8" borderId="37" xfId="2" applyFont="1" applyFill="1" applyBorder="1" applyAlignment="1">
      <alignment vertical="center"/>
    </xf>
    <xf numFmtId="164" fontId="14" fillId="8" borderId="38" xfId="2" applyFont="1" applyFill="1" applyBorder="1" applyAlignment="1">
      <alignment vertical="center"/>
    </xf>
    <xf numFmtId="2" fontId="4" fillId="2" borderId="5" xfId="0" applyNumberFormat="1" applyFont="1" applyFill="1" applyBorder="1" applyAlignment="1">
      <alignment vertical="center" wrapText="1"/>
    </xf>
    <xf numFmtId="49" fontId="19" fillId="9" borderId="39" xfId="0" applyNumberFormat="1" applyFont="1" applyFill="1" applyBorder="1" applyAlignment="1">
      <alignment vertical="center"/>
    </xf>
    <xf numFmtId="0" fontId="14" fillId="9" borderId="40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6"/>
  <sheetViews>
    <sheetView showGridLines="0" tabSelected="1" topLeftCell="A7" zoomScale="140" zoomScaleNormal="140" workbookViewId="0">
      <selection activeCell="G95" sqref="G95"/>
    </sheetView>
  </sheetViews>
  <sheetFormatPr defaultColWidth="10.85546875" defaultRowHeight="11.25" customHeight="1"/>
  <cols>
    <col min="1" max="1" width="4.42578125" style="64" customWidth="1"/>
    <col min="2" max="2" width="16.7109375" style="64" customWidth="1"/>
    <col min="3" max="3" width="19.42578125" style="64" customWidth="1"/>
    <col min="4" max="4" width="9.42578125" style="64" customWidth="1"/>
    <col min="5" max="5" width="14.42578125" style="64" customWidth="1"/>
    <col min="6" max="6" width="11" style="64" customWidth="1"/>
    <col min="7" max="7" width="12.42578125" style="64" customWidth="1"/>
    <col min="8" max="255" width="10.85546875" style="64" customWidth="1"/>
    <col min="256" max="16384" width="10.85546875" style="65"/>
  </cols>
  <sheetData>
    <row r="1" spans="1:7" ht="15" customHeight="1">
      <c r="A1" s="63"/>
      <c r="B1" s="63"/>
      <c r="C1" s="63"/>
      <c r="D1" s="63"/>
      <c r="E1" s="63"/>
      <c r="F1" s="63"/>
      <c r="G1" s="63"/>
    </row>
    <row r="2" spans="1:7" ht="15" customHeight="1">
      <c r="A2" s="63"/>
      <c r="B2" s="63"/>
      <c r="C2" s="63"/>
      <c r="D2" s="63"/>
      <c r="E2" s="63"/>
      <c r="F2" s="63"/>
      <c r="G2" s="63"/>
    </row>
    <row r="3" spans="1:7" ht="15" customHeight="1">
      <c r="A3" s="63"/>
      <c r="B3" s="63"/>
      <c r="C3" s="63"/>
      <c r="D3" s="63"/>
      <c r="E3" s="63"/>
      <c r="F3" s="63"/>
      <c r="G3" s="63"/>
    </row>
    <row r="4" spans="1:7" ht="15" customHeight="1">
      <c r="A4" s="63"/>
      <c r="B4" s="63"/>
      <c r="C4" s="63"/>
      <c r="D4" s="63"/>
      <c r="E4" s="63"/>
      <c r="F4" s="63"/>
      <c r="G4" s="63"/>
    </row>
    <row r="5" spans="1:7" ht="15" customHeight="1">
      <c r="A5" s="63"/>
      <c r="B5" s="63"/>
      <c r="C5" s="63"/>
      <c r="D5" s="63"/>
      <c r="E5" s="63"/>
      <c r="F5" s="63"/>
      <c r="G5" s="63"/>
    </row>
    <row r="6" spans="1:7" ht="15" customHeight="1">
      <c r="A6" s="63"/>
      <c r="B6" s="63"/>
      <c r="C6" s="63"/>
      <c r="D6" s="63"/>
      <c r="E6" s="63"/>
      <c r="F6" s="63"/>
      <c r="G6" s="63"/>
    </row>
    <row r="7" spans="1:7" ht="15" customHeight="1">
      <c r="A7" s="63"/>
      <c r="B7" s="63"/>
      <c r="C7" s="63"/>
      <c r="D7" s="63"/>
      <c r="E7" s="63"/>
      <c r="F7" s="63"/>
      <c r="G7" s="63"/>
    </row>
    <row r="8" spans="1:7" ht="15" customHeight="1">
      <c r="A8" s="63"/>
      <c r="B8" s="131"/>
      <c r="C8" s="66"/>
      <c r="D8" s="63"/>
      <c r="E8" s="66"/>
      <c r="F8" s="66"/>
      <c r="G8" s="66"/>
    </row>
    <row r="9" spans="1:7" ht="12" customHeight="1">
      <c r="A9" s="107"/>
      <c r="B9" s="133" t="s">
        <v>0</v>
      </c>
      <c r="C9" s="126" t="s">
        <v>1</v>
      </c>
      <c r="D9" s="68"/>
      <c r="E9" s="152" t="s">
        <v>2</v>
      </c>
      <c r="F9" s="153"/>
      <c r="G9" s="69">
        <v>70000</v>
      </c>
    </row>
    <row r="10" spans="1:7" ht="38.25" customHeight="1">
      <c r="A10" s="107"/>
      <c r="B10" s="134" t="s">
        <v>3</v>
      </c>
      <c r="C10" s="127" t="s">
        <v>4</v>
      </c>
      <c r="D10" s="70"/>
      <c r="E10" s="150" t="s">
        <v>5</v>
      </c>
      <c r="F10" s="151"/>
      <c r="G10" s="71" t="s">
        <v>6</v>
      </c>
    </row>
    <row r="11" spans="1:7" ht="18" customHeight="1">
      <c r="A11" s="107"/>
      <c r="B11" s="134" t="s">
        <v>7</v>
      </c>
      <c r="C11" s="128" t="s">
        <v>8</v>
      </c>
      <c r="D11" s="70"/>
      <c r="E11" s="150" t="s">
        <v>9</v>
      </c>
      <c r="F11" s="151"/>
      <c r="G11" s="72">
        <v>120</v>
      </c>
    </row>
    <row r="12" spans="1:7" ht="11.25" customHeight="1">
      <c r="A12" s="107"/>
      <c r="B12" s="134" t="s">
        <v>10</v>
      </c>
      <c r="C12" s="129" t="s">
        <v>11</v>
      </c>
      <c r="D12" s="70"/>
      <c r="E12" s="74" t="s">
        <v>12</v>
      </c>
      <c r="F12" s="75"/>
      <c r="G12" s="76">
        <f>(G9*G11)</f>
        <v>8400000</v>
      </c>
    </row>
    <row r="13" spans="1:7" ht="11.25" customHeight="1">
      <c r="A13" s="107"/>
      <c r="B13" s="134" t="s">
        <v>13</v>
      </c>
      <c r="C13" s="128" t="s">
        <v>14</v>
      </c>
      <c r="D13" s="70"/>
      <c r="E13" s="150" t="s">
        <v>15</v>
      </c>
      <c r="F13" s="151"/>
      <c r="G13" s="71" t="s">
        <v>16</v>
      </c>
    </row>
    <row r="14" spans="1:7" ht="13.5" customHeight="1">
      <c r="A14" s="107"/>
      <c r="B14" s="134" t="s">
        <v>17</v>
      </c>
      <c r="C14" s="128" t="s">
        <v>18</v>
      </c>
      <c r="D14" s="70"/>
      <c r="E14" s="150" t="s">
        <v>19</v>
      </c>
      <c r="F14" s="151"/>
      <c r="G14" s="71" t="s">
        <v>20</v>
      </c>
    </row>
    <row r="15" spans="1:7" ht="25.5" customHeight="1">
      <c r="A15" s="107"/>
      <c r="B15" s="134" t="s">
        <v>21</v>
      </c>
      <c r="C15" s="130">
        <v>44258</v>
      </c>
      <c r="D15" s="70"/>
      <c r="E15" s="154" t="s">
        <v>22</v>
      </c>
      <c r="F15" s="155"/>
      <c r="G15" s="73" t="s">
        <v>23</v>
      </c>
    </row>
    <row r="16" spans="1:7" ht="12" customHeight="1">
      <c r="A16" s="63"/>
      <c r="B16" s="132"/>
      <c r="C16" s="77"/>
      <c r="D16" s="4"/>
      <c r="E16" s="78"/>
      <c r="F16" s="78"/>
      <c r="G16" s="79"/>
    </row>
    <row r="17" spans="1:7" ht="12" customHeight="1">
      <c r="A17" s="80"/>
      <c r="B17" s="156" t="s">
        <v>24</v>
      </c>
      <c r="C17" s="157"/>
      <c r="D17" s="157"/>
      <c r="E17" s="157"/>
      <c r="F17" s="157"/>
      <c r="G17" s="157"/>
    </row>
    <row r="18" spans="1:7" ht="12" customHeight="1">
      <c r="A18" s="63"/>
      <c r="B18" s="81"/>
      <c r="C18" s="82"/>
      <c r="D18" s="82"/>
      <c r="E18" s="82"/>
      <c r="F18" s="83"/>
      <c r="G18" s="83"/>
    </row>
    <row r="19" spans="1:7" ht="12" customHeight="1">
      <c r="A19" s="67"/>
      <c r="B19" s="2" t="s">
        <v>25</v>
      </c>
      <c r="C19" s="3"/>
      <c r="D19" s="4"/>
      <c r="E19" s="4"/>
      <c r="F19" s="4"/>
      <c r="G19" s="4"/>
    </row>
    <row r="20" spans="1:7" ht="24" customHeight="1">
      <c r="A20" s="80"/>
      <c r="B20" s="5" t="s">
        <v>26</v>
      </c>
      <c r="C20" s="5" t="s">
        <v>27</v>
      </c>
      <c r="D20" s="5" t="s">
        <v>28</v>
      </c>
      <c r="E20" s="5" t="s">
        <v>29</v>
      </c>
      <c r="F20" s="5" t="s">
        <v>30</v>
      </c>
      <c r="G20" s="5" t="s">
        <v>31</v>
      </c>
    </row>
    <row r="21" spans="1:7" ht="15">
      <c r="A21" s="80"/>
      <c r="B21" s="84" t="s">
        <v>32</v>
      </c>
      <c r="C21" s="1" t="s">
        <v>33</v>
      </c>
      <c r="D21" s="85">
        <v>20</v>
      </c>
      <c r="E21" s="84" t="s">
        <v>34</v>
      </c>
      <c r="F21" s="76">
        <v>25000</v>
      </c>
      <c r="G21" s="76">
        <f t="shared" ref="G21:G28" si="0">(D21*F21)</f>
        <v>500000</v>
      </c>
    </row>
    <row r="22" spans="1:7" ht="25.5">
      <c r="A22" s="80"/>
      <c r="B22" s="84" t="s">
        <v>35</v>
      </c>
      <c r="C22" s="1" t="s">
        <v>33</v>
      </c>
      <c r="D22" s="85">
        <v>10</v>
      </c>
      <c r="E22" s="84" t="s">
        <v>34</v>
      </c>
      <c r="F22" s="76">
        <v>25000</v>
      </c>
      <c r="G22" s="76">
        <f t="shared" ref="G22" si="1">(D22*F22)</f>
        <v>250000</v>
      </c>
    </row>
    <row r="23" spans="1:7" ht="15">
      <c r="A23" s="80"/>
      <c r="B23" s="84" t="s">
        <v>36</v>
      </c>
      <c r="C23" s="1" t="s">
        <v>33</v>
      </c>
      <c r="D23" s="85">
        <v>4</v>
      </c>
      <c r="E23" s="84" t="s">
        <v>37</v>
      </c>
      <c r="F23" s="76">
        <v>25000</v>
      </c>
      <c r="G23" s="76">
        <f>(D23*F23)</f>
        <v>100000</v>
      </c>
    </row>
    <row r="24" spans="1:7" ht="25.5">
      <c r="A24" s="80"/>
      <c r="B24" s="84" t="s">
        <v>38</v>
      </c>
      <c r="C24" s="1" t="s">
        <v>33</v>
      </c>
      <c r="D24" s="85">
        <v>20</v>
      </c>
      <c r="E24" s="84" t="s">
        <v>39</v>
      </c>
      <c r="F24" s="76">
        <v>25000</v>
      </c>
      <c r="G24" s="76">
        <f t="shared" si="0"/>
        <v>500000</v>
      </c>
    </row>
    <row r="25" spans="1:7" ht="15">
      <c r="A25" s="80"/>
      <c r="B25" s="84" t="s">
        <v>40</v>
      </c>
      <c r="C25" s="1" t="s">
        <v>33</v>
      </c>
      <c r="D25" s="85">
        <v>10</v>
      </c>
      <c r="E25" s="84" t="s">
        <v>41</v>
      </c>
      <c r="F25" s="76">
        <v>25000</v>
      </c>
      <c r="G25" s="76">
        <f t="shared" si="0"/>
        <v>250000</v>
      </c>
    </row>
    <row r="26" spans="1:7" ht="15">
      <c r="A26" s="80"/>
      <c r="B26" s="84" t="s">
        <v>42</v>
      </c>
      <c r="C26" s="1" t="s">
        <v>33</v>
      </c>
      <c r="D26" s="85">
        <v>4</v>
      </c>
      <c r="E26" s="86" t="s">
        <v>39</v>
      </c>
      <c r="F26" s="76">
        <v>25000</v>
      </c>
      <c r="G26" s="76">
        <f t="shared" si="0"/>
        <v>100000</v>
      </c>
    </row>
    <row r="27" spans="1:7" ht="15">
      <c r="A27" s="80"/>
      <c r="B27" s="84" t="s">
        <v>43</v>
      </c>
      <c r="C27" s="1" t="s">
        <v>33</v>
      </c>
      <c r="D27" s="85">
        <v>22</v>
      </c>
      <c r="E27" s="84" t="s">
        <v>44</v>
      </c>
      <c r="F27" s="76">
        <v>25000</v>
      </c>
      <c r="G27" s="76">
        <f t="shared" ref="G27" si="2">(D27*F27)</f>
        <v>550000</v>
      </c>
    </row>
    <row r="28" spans="1:7" ht="15">
      <c r="A28" s="80"/>
      <c r="B28" s="84" t="s">
        <v>45</v>
      </c>
      <c r="C28" s="1" t="s">
        <v>33</v>
      </c>
      <c r="D28" s="85">
        <v>10</v>
      </c>
      <c r="E28" s="84" t="s">
        <v>46</v>
      </c>
      <c r="F28" s="76">
        <v>25000</v>
      </c>
      <c r="G28" s="76">
        <f t="shared" si="0"/>
        <v>250000</v>
      </c>
    </row>
    <row r="29" spans="1:7" ht="12.75" customHeight="1">
      <c r="A29" s="80"/>
      <c r="B29" s="6" t="s">
        <v>47</v>
      </c>
      <c r="C29" s="7"/>
      <c r="D29" s="7"/>
      <c r="E29" s="7"/>
      <c r="F29" s="8"/>
      <c r="G29" s="9">
        <f>SUM(G21:G28)</f>
        <v>2500000</v>
      </c>
    </row>
    <row r="30" spans="1:7" ht="12" customHeight="1">
      <c r="A30" s="63"/>
      <c r="B30" s="81"/>
      <c r="C30" s="83"/>
      <c r="D30" s="83"/>
      <c r="E30" s="83"/>
      <c r="F30" s="87"/>
      <c r="G30" s="87"/>
    </row>
    <row r="31" spans="1:7" ht="12" customHeight="1">
      <c r="A31" s="67"/>
      <c r="B31" s="10" t="s">
        <v>48</v>
      </c>
      <c r="C31" s="11"/>
      <c r="D31" s="12"/>
      <c r="E31" s="12"/>
      <c r="F31" s="13"/>
      <c r="G31" s="13"/>
    </row>
    <row r="32" spans="1:7" ht="24" customHeight="1">
      <c r="A32" s="67"/>
      <c r="B32" s="118" t="s">
        <v>26</v>
      </c>
      <c r="C32" s="120" t="s">
        <v>27</v>
      </c>
      <c r="D32" s="120" t="s">
        <v>28</v>
      </c>
      <c r="E32" s="118" t="s">
        <v>29</v>
      </c>
      <c r="F32" s="120" t="s">
        <v>30</v>
      </c>
      <c r="G32" s="118" t="s">
        <v>31</v>
      </c>
    </row>
    <row r="33" spans="1:11" ht="12" customHeight="1">
      <c r="A33" s="107"/>
      <c r="B33" s="84" t="s">
        <v>49</v>
      </c>
      <c r="C33" s="1" t="s">
        <v>50</v>
      </c>
      <c r="D33" s="73">
        <v>5</v>
      </c>
      <c r="E33" s="123" t="s">
        <v>51</v>
      </c>
      <c r="F33" s="124">
        <v>15000</v>
      </c>
      <c r="G33" s="125">
        <f>+D33*F33</f>
        <v>75000</v>
      </c>
    </row>
    <row r="34" spans="1:11" ht="12" customHeight="1">
      <c r="A34" s="67"/>
      <c r="B34" s="121" t="s">
        <v>52</v>
      </c>
      <c r="C34" s="119"/>
      <c r="D34" s="119"/>
      <c r="E34" s="119"/>
      <c r="F34" s="122"/>
      <c r="G34" s="122"/>
    </row>
    <row r="35" spans="1:11" ht="12" customHeight="1">
      <c r="A35" s="63"/>
      <c r="B35" s="88"/>
      <c r="C35" s="89"/>
      <c r="D35" s="89"/>
      <c r="E35" s="89"/>
      <c r="F35" s="90"/>
      <c r="G35" s="90"/>
    </row>
    <row r="36" spans="1:11" ht="12" customHeight="1">
      <c r="A36" s="67"/>
      <c r="B36" s="10" t="s">
        <v>53</v>
      </c>
      <c r="C36" s="11"/>
      <c r="D36" s="12"/>
      <c r="E36" s="12"/>
      <c r="F36" s="13"/>
      <c r="G36" s="13"/>
    </row>
    <row r="37" spans="1:11" ht="24" customHeight="1">
      <c r="A37" s="67"/>
      <c r="B37" s="14" t="s">
        <v>26</v>
      </c>
      <c r="C37" s="14" t="s">
        <v>27</v>
      </c>
      <c r="D37" s="14" t="s">
        <v>28</v>
      </c>
      <c r="E37" s="14" t="s">
        <v>29</v>
      </c>
      <c r="F37" s="15" t="s">
        <v>30</v>
      </c>
      <c r="G37" s="14" t="s">
        <v>31</v>
      </c>
    </row>
    <row r="38" spans="1:11" ht="12.75" customHeight="1">
      <c r="A38" s="80"/>
      <c r="B38" s="84" t="s">
        <v>54</v>
      </c>
      <c r="C38" s="1" t="s">
        <v>55</v>
      </c>
      <c r="D38" s="147">
        <v>0.78125</v>
      </c>
      <c r="E38" s="84" t="s">
        <v>56</v>
      </c>
      <c r="F38" s="76">
        <v>256000</v>
      </c>
      <c r="G38" s="76">
        <f t="shared" ref="G38:G43" si="3">(D38*F38)</f>
        <v>200000</v>
      </c>
    </row>
    <row r="39" spans="1:11" ht="12.75" customHeight="1">
      <c r="A39" s="80"/>
      <c r="B39" s="84" t="s">
        <v>36</v>
      </c>
      <c r="C39" s="1" t="s">
        <v>55</v>
      </c>
      <c r="D39" s="147">
        <v>0.390625</v>
      </c>
      <c r="E39" s="84" t="s">
        <v>57</v>
      </c>
      <c r="F39" s="76">
        <v>256000</v>
      </c>
      <c r="G39" s="76">
        <f t="shared" si="3"/>
        <v>100000</v>
      </c>
    </row>
    <row r="40" spans="1:11" ht="25.5" customHeight="1">
      <c r="A40" s="80"/>
      <c r="B40" s="84" t="s">
        <v>58</v>
      </c>
      <c r="C40" s="1" t="s">
        <v>55</v>
      </c>
      <c r="D40" s="147">
        <v>0.390625</v>
      </c>
      <c r="E40" s="84" t="s">
        <v>57</v>
      </c>
      <c r="F40" s="76">
        <v>256000</v>
      </c>
      <c r="G40" s="76">
        <f t="shared" si="3"/>
        <v>100000</v>
      </c>
    </row>
    <row r="41" spans="1:11" ht="25.5" customHeight="1">
      <c r="A41" s="80"/>
      <c r="B41" s="84" t="s">
        <v>59</v>
      </c>
      <c r="C41" s="1" t="s">
        <v>55</v>
      </c>
      <c r="D41" s="147">
        <v>1.3671875</v>
      </c>
      <c r="E41" s="84" t="s">
        <v>60</v>
      </c>
      <c r="F41" s="76">
        <v>256000</v>
      </c>
      <c r="G41" s="76">
        <f t="shared" ref="G41" si="4">(D41*F41)</f>
        <v>350000</v>
      </c>
    </row>
    <row r="42" spans="1:11" ht="25.5" customHeight="1">
      <c r="A42" s="80"/>
      <c r="B42" s="84" t="s">
        <v>61</v>
      </c>
      <c r="C42" s="1" t="s">
        <v>55</v>
      </c>
      <c r="D42" s="147">
        <v>1.3671875</v>
      </c>
      <c r="E42" s="84" t="s">
        <v>60</v>
      </c>
      <c r="F42" s="76">
        <v>256000</v>
      </c>
      <c r="G42" s="76">
        <f t="shared" ref="G42" si="5">(D42*F42)</f>
        <v>350000</v>
      </c>
    </row>
    <row r="43" spans="1:11" ht="12.75" customHeight="1">
      <c r="A43" s="80"/>
      <c r="B43" s="84" t="s">
        <v>62</v>
      </c>
      <c r="C43" s="1" t="s">
        <v>55</v>
      </c>
      <c r="D43" s="147">
        <v>0.732421875</v>
      </c>
      <c r="E43" s="84" t="s">
        <v>63</v>
      </c>
      <c r="F43" s="76">
        <v>256000</v>
      </c>
      <c r="G43" s="76">
        <f t="shared" si="3"/>
        <v>187500</v>
      </c>
    </row>
    <row r="44" spans="1:11" ht="12.75" customHeight="1">
      <c r="A44" s="67"/>
      <c r="B44" s="16" t="s">
        <v>64</v>
      </c>
      <c r="C44" s="17"/>
      <c r="D44" s="17"/>
      <c r="E44" s="17"/>
      <c r="F44" s="18"/>
      <c r="G44" s="19">
        <f>SUM(G38:G43)</f>
        <v>1287500</v>
      </c>
    </row>
    <row r="45" spans="1:11" ht="12" customHeight="1">
      <c r="A45" s="63"/>
      <c r="B45" s="88"/>
      <c r="C45" s="89"/>
      <c r="D45" s="89"/>
      <c r="E45" s="89"/>
      <c r="F45" s="90"/>
      <c r="G45" s="90"/>
    </row>
    <row r="46" spans="1:11" ht="12" customHeight="1">
      <c r="A46" s="67"/>
      <c r="B46" s="10" t="s">
        <v>65</v>
      </c>
      <c r="C46" s="11"/>
      <c r="D46" s="12"/>
      <c r="E46" s="12"/>
      <c r="F46" s="13"/>
      <c r="G46" s="13"/>
    </row>
    <row r="47" spans="1:11" ht="24" customHeight="1">
      <c r="A47" s="67"/>
      <c r="B47" s="15" t="s">
        <v>66</v>
      </c>
      <c r="C47" s="15" t="s">
        <v>67</v>
      </c>
      <c r="D47" s="15" t="s">
        <v>68</v>
      </c>
      <c r="E47" s="15" t="s">
        <v>29</v>
      </c>
      <c r="F47" s="15" t="s">
        <v>30</v>
      </c>
      <c r="G47" s="15" t="s">
        <v>31</v>
      </c>
      <c r="K47" s="91"/>
    </row>
    <row r="48" spans="1:11" ht="12.75" customHeight="1">
      <c r="A48" s="80"/>
      <c r="B48" s="92" t="s">
        <v>69</v>
      </c>
      <c r="C48" s="93"/>
      <c r="D48" s="75"/>
      <c r="E48" s="93"/>
      <c r="F48" s="94"/>
      <c r="G48" s="94"/>
    </row>
    <row r="49" spans="1:7" ht="12.75" customHeight="1">
      <c r="A49" s="80"/>
      <c r="B49" s="74" t="s">
        <v>70</v>
      </c>
      <c r="C49" s="95" t="s">
        <v>71</v>
      </c>
      <c r="D49" s="96">
        <v>10</v>
      </c>
      <c r="E49" s="84" t="s">
        <v>72</v>
      </c>
      <c r="F49" s="94">
        <v>31900</v>
      </c>
      <c r="G49" s="94">
        <f>(D49*F49)</f>
        <v>319000</v>
      </c>
    </row>
    <row r="50" spans="1:7" ht="12.75" customHeight="1">
      <c r="A50" s="80"/>
      <c r="B50" s="74" t="s">
        <v>73</v>
      </c>
      <c r="C50" s="95" t="s">
        <v>74</v>
      </c>
      <c r="D50" s="96">
        <v>1</v>
      </c>
      <c r="E50" s="84" t="s">
        <v>75</v>
      </c>
      <c r="F50" s="94">
        <v>42773</v>
      </c>
      <c r="G50" s="94">
        <f>(D50*F50)</f>
        <v>42773</v>
      </c>
    </row>
    <row r="51" spans="1:7" ht="12.75" customHeight="1">
      <c r="A51" s="80"/>
      <c r="B51" s="74" t="s">
        <v>76</v>
      </c>
      <c r="C51" s="95" t="s">
        <v>71</v>
      </c>
      <c r="D51" s="96">
        <v>10</v>
      </c>
      <c r="E51" s="84" t="s">
        <v>77</v>
      </c>
      <c r="F51" s="94">
        <v>48900</v>
      </c>
      <c r="G51" s="94">
        <f>(D51*F51)</f>
        <v>489000</v>
      </c>
    </row>
    <row r="52" spans="1:7" ht="12.75" customHeight="1">
      <c r="A52" s="80"/>
      <c r="B52" s="74" t="s">
        <v>78</v>
      </c>
      <c r="C52" s="95" t="s">
        <v>71</v>
      </c>
      <c r="D52" s="96">
        <v>30</v>
      </c>
      <c r="E52" s="84" t="s">
        <v>79</v>
      </c>
      <c r="F52" s="94">
        <v>31900</v>
      </c>
      <c r="G52" s="94">
        <f>(D52*F52)</f>
        <v>957000</v>
      </c>
    </row>
    <row r="53" spans="1:7" ht="12.75" customHeight="1">
      <c r="A53" s="80"/>
      <c r="B53" s="92" t="s">
        <v>80</v>
      </c>
      <c r="C53" s="93"/>
      <c r="D53" s="75"/>
      <c r="E53" s="93"/>
      <c r="F53" s="94"/>
      <c r="G53" s="94"/>
    </row>
    <row r="54" spans="1:7" ht="12.75" customHeight="1">
      <c r="A54" s="80"/>
      <c r="B54" s="74" t="s">
        <v>81</v>
      </c>
      <c r="C54" s="95" t="s">
        <v>82</v>
      </c>
      <c r="D54" s="96">
        <v>10</v>
      </c>
      <c r="E54" s="84" t="s">
        <v>83</v>
      </c>
      <c r="F54" s="94">
        <v>9800</v>
      </c>
      <c r="G54" s="94">
        <f>(D54*F54)</f>
        <v>98000</v>
      </c>
    </row>
    <row r="55" spans="1:7" ht="12.75" customHeight="1">
      <c r="A55" s="80"/>
      <c r="B55" s="74"/>
      <c r="C55" s="95"/>
      <c r="D55" s="96"/>
      <c r="E55" s="95"/>
      <c r="F55" s="94"/>
      <c r="G55" s="94"/>
    </row>
    <row r="56" spans="1:7" ht="12.75" customHeight="1">
      <c r="A56" s="80"/>
      <c r="B56" s="92" t="s">
        <v>84</v>
      </c>
      <c r="C56" s="93"/>
      <c r="D56" s="75"/>
      <c r="E56" s="93"/>
      <c r="F56" s="94"/>
      <c r="G56" s="94"/>
    </row>
    <row r="57" spans="1:7" ht="12.75" customHeight="1">
      <c r="A57" s="80"/>
      <c r="B57" s="97" t="s">
        <v>85</v>
      </c>
      <c r="C57" s="98" t="s">
        <v>82</v>
      </c>
      <c r="D57" s="99">
        <v>5</v>
      </c>
      <c r="E57" s="84" t="s">
        <v>79</v>
      </c>
      <c r="F57" s="100">
        <v>15042</v>
      </c>
      <c r="G57" s="100">
        <f>+F57*D57</f>
        <v>75210</v>
      </c>
    </row>
    <row r="58" spans="1:7" ht="12.75" customHeight="1">
      <c r="A58" s="107"/>
      <c r="B58" s="139" t="s">
        <v>86</v>
      </c>
      <c r="C58" s="140" t="s">
        <v>82</v>
      </c>
      <c r="D58" s="141">
        <v>4</v>
      </c>
      <c r="E58" s="84" t="s">
        <v>79</v>
      </c>
      <c r="F58" s="142">
        <v>38655</v>
      </c>
      <c r="G58" s="142">
        <f>(D58*F58)</f>
        <v>154620</v>
      </c>
    </row>
    <row r="59" spans="1:7" ht="13.5" customHeight="1">
      <c r="A59" s="67"/>
      <c r="B59" s="135" t="s">
        <v>87</v>
      </c>
      <c r="C59" s="136"/>
      <c r="D59" s="136"/>
      <c r="E59" s="136"/>
      <c r="F59" s="137"/>
      <c r="G59" s="138">
        <f>SUM(G48:G58)</f>
        <v>2135603</v>
      </c>
    </row>
    <row r="60" spans="1:7" ht="12" customHeight="1">
      <c r="A60" s="63"/>
      <c r="B60" s="88"/>
      <c r="C60" s="89"/>
      <c r="D60" s="89"/>
      <c r="E60" s="101"/>
      <c r="F60" s="90"/>
      <c r="G60" s="90"/>
    </row>
    <row r="61" spans="1:7" ht="12" customHeight="1">
      <c r="A61" s="67"/>
      <c r="B61" s="10" t="s">
        <v>88</v>
      </c>
      <c r="C61" s="11"/>
      <c r="D61" s="12"/>
      <c r="E61" s="12"/>
      <c r="F61" s="13"/>
      <c r="G61" s="13"/>
    </row>
    <row r="62" spans="1:7" ht="24" customHeight="1">
      <c r="A62" s="67"/>
      <c r="B62" s="14" t="s">
        <v>89</v>
      </c>
      <c r="C62" s="15" t="s">
        <v>67</v>
      </c>
      <c r="D62" s="15" t="s">
        <v>68</v>
      </c>
      <c r="E62" s="14" t="s">
        <v>29</v>
      </c>
      <c r="F62" s="15" t="s">
        <v>30</v>
      </c>
      <c r="G62" s="14" t="s">
        <v>31</v>
      </c>
    </row>
    <row r="63" spans="1:7" ht="12.75" customHeight="1">
      <c r="A63" s="80"/>
      <c r="B63" s="84" t="s">
        <v>90</v>
      </c>
      <c r="C63" s="95" t="s">
        <v>67</v>
      </c>
      <c r="D63" s="94">
        <v>2</v>
      </c>
      <c r="E63" s="84" t="s">
        <v>91</v>
      </c>
      <c r="F63" s="94">
        <v>40000</v>
      </c>
      <c r="G63" s="94">
        <f>(D63*F63)</f>
        <v>80000</v>
      </c>
    </row>
    <row r="64" spans="1:7" ht="19.5" customHeight="1">
      <c r="A64" s="80"/>
      <c r="B64" s="103" t="s">
        <v>92</v>
      </c>
      <c r="C64" s="93"/>
      <c r="D64" s="94"/>
      <c r="E64" s="104"/>
      <c r="F64" s="102"/>
      <c r="G64" s="94"/>
    </row>
    <row r="65" spans="1:7" ht="13.5" customHeight="1">
      <c r="A65" s="67"/>
      <c r="B65" s="20" t="s">
        <v>93</v>
      </c>
      <c r="C65" s="21"/>
      <c r="D65" s="21"/>
      <c r="E65" s="21"/>
      <c r="F65" s="22"/>
      <c r="G65" s="23">
        <f>SUM(G63)</f>
        <v>80000</v>
      </c>
    </row>
    <row r="66" spans="1:7" ht="12" customHeight="1">
      <c r="A66" s="63"/>
      <c r="B66" s="105"/>
      <c r="C66" s="105"/>
      <c r="D66" s="105"/>
      <c r="E66" s="105"/>
      <c r="F66" s="106"/>
      <c r="G66" s="106"/>
    </row>
    <row r="67" spans="1:7" ht="12" customHeight="1">
      <c r="A67" s="107"/>
      <c r="B67" s="35" t="s">
        <v>94</v>
      </c>
      <c r="C67" s="36"/>
      <c r="D67" s="36"/>
      <c r="E67" s="36"/>
      <c r="F67" s="36"/>
      <c r="G67" s="37">
        <f>G29+G44+G59+G65</f>
        <v>6003103</v>
      </c>
    </row>
    <row r="68" spans="1:7" ht="12" customHeight="1">
      <c r="A68" s="107"/>
      <c r="B68" s="38" t="s">
        <v>95</v>
      </c>
      <c r="C68" s="25"/>
      <c r="D68" s="25"/>
      <c r="E68" s="25"/>
      <c r="F68" s="25"/>
      <c r="G68" s="39">
        <f>G67*0.05</f>
        <v>300155.15000000002</v>
      </c>
    </row>
    <row r="69" spans="1:7" ht="12" customHeight="1">
      <c r="A69" s="107"/>
      <c r="B69" s="40" t="s">
        <v>96</v>
      </c>
      <c r="C69" s="24"/>
      <c r="D69" s="24"/>
      <c r="E69" s="24"/>
      <c r="F69" s="24"/>
      <c r="G69" s="41">
        <f>G68+G67</f>
        <v>6303258.1500000004</v>
      </c>
    </row>
    <row r="70" spans="1:7" ht="12" customHeight="1">
      <c r="A70" s="107"/>
      <c r="B70" s="38" t="s">
        <v>97</v>
      </c>
      <c r="C70" s="25"/>
      <c r="D70" s="25"/>
      <c r="E70" s="25"/>
      <c r="F70" s="25"/>
      <c r="G70" s="39">
        <f>G12</f>
        <v>8400000</v>
      </c>
    </row>
    <row r="71" spans="1:7" ht="12" customHeight="1">
      <c r="A71" s="107"/>
      <c r="B71" s="42" t="s">
        <v>98</v>
      </c>
      <c r="C71" s="43"/>
      <c r="D71" s="43"/>
      <c r="E71" s="43"/>
      <c r="F71" s="43"/>
      <c r="G71" s="44">
        <f>G70-G69</f>
        <v>2096741.8499999996</v>
      </c>
    </row>
    <row r="72" spans="1:7" ht="12" customHeight="1">
      <c r="A72" s="107"/>
      <c r="B72" s="33" t="s">
        <v>99</v>
      </c>
      <c r="C72" s="34"/>
      <c r="D72" s="34"/>
      <c r="E72" s="34"/>
      <c r="F72" s="34"/>
      <c r="G72" s="31"/>
    </row>
    <row r="73" spans="1:7" ht="12.75" customHeight="1" thickBot="1">
      <c r="A73" s="107"/>
      <c r="B73" s="45"/>
      <c r="C73" s="34"/>
      <c r="D73" s="34"/>
      <c r="E73" s="34"/>
      <c r="F73" s="34"/>
      <c r="G73" s="31"/>
    </row>
    <row r="74" spans="1:7" ht="12" customHeight="1">
      <c r="A74" s="107"/>
      <c r="B74" s="54" t="s">
        <v>100</v>
      </c>
      <c r="C74" s="108"/>
      <c r="D74" s="108"/>
      <c r="E74" s="108"/>
      <c r="F74" s="109"/>
      <c r="G74" s="31"/>
    </row>
    <row r="75" spans="1:7" ht="12" customHeight="1">
      <c r="A75" s="107"/>
      <c r="B75" s="55" t="s">
        <v>101</v>
      </c>
      <c r="C75" s="52"/>
      <c r="D75" s="52"/>
      <c r="E75" s="52"/>
      <c r="F75" s="110"/>
      <c r="G75" s="31"/>
    </row>
    <row r="76" spans="1:7" ht="12" customHeight="1">
      <c r="A76" s="107"/>
      <c r="B76" s="55" t="s">
        <v>102</v>
      </c>
      <c r="C76" s="52"/>
      <c r="D76" s="52"/>
      <c r="E76" s="52"/>
      <c r="F76" s="110"/>
      <c r="G76" s="31"/>
    </row>
    <row r="77" spans="1:7" ht="12" customHeight="1">
      <c r="A77" s="107"/>
      <c r="B77" s="55" t="s">
        <v>103</v>
      </c>
      <c r="C77" s="52"/>
      <c r="D77" s="52"/>
      <c r="E77" s="52"/>
      <c r="F77" s="110"/>
      <c r="G77" s="31"/>
    </row>
    <row r="78" spans="1:7" ht="12" customHeight="1">
      <c r="A78" s="107"/>
      <c r="B78" s="55" t="s">
        <v>104</v>
      </c>
      <c r="C78" s="52"/>
      <c r="D78" s="52"/>
      <c r="E78" s="52"/>
      <c r="F78" s="110"/>
      <c r="G78" s="31"/>
    </row>
    <row r="79" spans="1:7" ht="12" customHeight="1">
      <c r="A79" s="107"/>
      <c r="B79" s="55" t="s">
        <v>105</v>
      </c>
      <c r="C79" s="52"/>
      <c r="D79" s="52"/>
      <c r="E79" s="52"/>
      <c r="F79" s="110"/>
      <c r="G79" s="31"/>
    </row>
    <row r="80" spans="1:7" ht="12.75" customHeight="1" thickBot="1">
      <c r="A80" s="107"/>
      <c r="B80" s="56" t="s">
        <v>106</v>
      </c>
      <c r="C80" s="111"/>
      <c r="D80" s="111"/>
      <c r="E80" s="111"/>
      <c r="F80" s="112"/>
      <c r="G80" s="31"/>
    </row>
    <row r="81" spans="1:7" ht="12.75" customHeight="1">
      <c r="A81" s="107"/>
      <c r="B81" s="52"/>
      <c r="C81" s="52"/>
      <c r="D81" s="52"/>
      <c r="E81" s="52"/>
      <c r="F81" s="52"/>
      <c r="G81" s="31"/>
    </row>
    <row r="82" spans="1:7" ht="15" customHeight="1" thickBot="1">
      <c r="A82" s="107"/>
      <c r="B82" s="148" t="s">
        <v>107</v>
      </c>
      <c r="C82" s="149"/>
      <c r="D82" s="113"/>
      <c r="E82" s="114"/>
      <c r="F82" s="114"/>
      <c r="G82" s="31"/>
    </row>
    <row r="83" spans="1:7" ht="12" customHeight="1">
      <c r="A83" s="107"/>
      <c r="B83" s="47" t="s">
        <v>89</v>
      </c>
      <c r="C83" s="26" t="s">
        <v>108</v>
      </c>
      <c r="D83" s="115" t="s">
        <v>109</v>
      </c>
      <c r="E83" s="114"/>
      <c r="F83" s="114"/>
      <c r="G83" s="31"/>
    </row>
    <row r="84" spans="1:7" ht="12" customHeight="1">
      <c r="A84" s="107"/>
      <c r="B84" s="48" t="s">
        <v>110</v>
      </c>
      <c r="C84" s="27">
        <f>+G29</f>
        <v>2500000</v>
      </c>
      <c r="D84" s="116">
        <f>(C84/C$90)</f>
        <v>0.51280703257000537</v>
      </c>
      <c r="E84" s="114"/>
      <c r="F84" s="114"/>
      <c r="G84" s="31"/>
    </row>
    <row r="85" spans="1:7" ht="12" customHeight="1">
      <c r="A85" s="107"/>
      <c r="B85" s="48" t="s">
        <v>111</v>
      </c>
      <c r="C85" s="27">
        <f>+G33</f>
        <v>75000</v>
      </c>
      <c r="D85" s="116">
        <f>(C85/C$90)</f>
        <v>1.538421097710016E-2</v>
      </c>
      <c r="E85" s="114"/>
      <c r="F85" s="114"/>
      <c r="G85" s="31"/>
    </row>
    <row r="86" spans="1:7" ht="12" customHeight="1">
      <c r="A86" s="107"/>
      <c r="B86" s="48" t="s">
        <v>112</v>
      </c>
      <c r="C86" s="27">
        <f>+G44</f>
        <v>1287500</v>
      </c>
      <c r="D86" s="116">
        <f>(C86/C90)</f>
        <v>0.26409562177355272</v>
      </c>
      <c r="E86" s="114"/>
      <c r="F86" s="114"/>
      <c r="G86" s="31"/>
    </row>
    <row r="87" spans="1:7" ht="12" customHeight="1">
      <c r="A87" s="107"/>
      <c r="B87" s="48" t="s">
        <v>66</v>
      </c>
      <c r="C87" s="27">
        <v>632473</v>
      </c>
      <c r="D87" s="116">
        <f>(C87/C90)</f>
        <v>0.1297346409242596</v>
      </c>
      <c r="E87" s="114"/>
      <c r="F87" s="114"/>
      <c r="G87" s="31"/>
    </row>
    <row r="88" spans="1:7" ht="12" customHeight="1">
      <c r="A88" s="107"/>
      <c r="B88" s="48" t="s">
        <v>113</v>
      </c>
      <c r="C88" s="28">
        <f>+G65</f>
        <v>80000</v>
      </c>
      <c r="D88" s="116">
        <f>(C88/C90)</f>
        <v>1.6409825042240169E-2</v>
      </c>
      <c r="E88" s="30"/>
      <c r="F88" s="30"/>
      <c r="G88" s="31"/>
    </row>
    <row r="89" spans="1:7" ht="12" customHeight="1">
      <c r="A89" s="107"/>
      <c r="B89" s="48" t="s">
        <v>114</v>
      </c>
      <c r="C89" s="28">
        <f>+G68</f>
        <v>300155.15000000002</v>
      </c>
      <c r="D89" s="116">
        <f>(C89/C90)</f>
        <v>6.1568668712841938E-2</v>
      </c>
      <c r="E89" s="30"/>
      <c r="F89" s="30"/>
      <c r="G89" s="31"/>
    </row>
    <row r="90" spans="1:7" ht="12.75" customHeight="1" thickBot="1">
      <c r="A90" s="107"/>
      <c r="B90" s="49" t="s">
        <v>115</v>
      </c>
      <c r="C90" s="50">
        <f>SUM(C84:C89)</f>
        <v>4875128.1500000004</v>
      </c>
      <c r="D90" s="51">
        <f>SUM(D84:D89)</f>
        <v>1</v>
      </c>
      <c r="E90" s="30"/>
      <c r="F90" s="30"/>
      <c r="G90" s="31"/>
    </row>
    <row r="91" spans="1:7" ht="12" customHeight="1">
      <c r="A91" s="107"/>
      <c r="B91" s="45"/>
      <c r="C91" s="34"/>
      <c r="D91" s="34"/>
      <c r="E91" s="34"/>
      <c r="F91" s="34"/>
      <c r="G91" s="31"/>
    </row>
    <row r="92" spans="1:7" ht="12.75" customHeight="1">
      <c r="A92" s="107"/>
      <c r="B92" s="46"/>
      <c r="C92" s="34"/>
      <c r="D92" s="34"/>
      <c r="E92" s="34"/>
      <c r="F92" s="34"/>
      <c r="G92" s="31"/>
    </row>
    <row r="93" spans="1:7" ht="12" customHeight="1" thickBot="1">
      <c r="A93" s="117"/>
      <c r="B93" s="58"/>
      <c r="C93" s="59" t="s">
        <v>116</v>
      </c>
      <c r="D93" s="60"/>
      <c r="E93" s="61"/>
      <c r="F93" s="29"/>
      <c r="G93" s="31"/>
    </row>
    <row r="94" spans="1:7" ht="12" customHeight="1">
      <c r="A94" s="107"/>
      <c r="B94" s="62" t="s">
        <v>117</v>
      </c>
      <c r="C94" s="143">
        <v>65000</v>
      </c>
      <c r="D94" s="143">
        <v>70000</v>
      </c>
      <c r="E94" s="144">
        <v>80000</v>
      </c>
      <c r="F94" s="57"/>
      <c r="G94" s="32"/>
    </row>
    <row r="95" spans="1:7" ht="12.75" customHeight="1" thickBot="1">
      <c r="A95" s="107"/>
      <c r="B95" s="49" t="s">
        <v>118</v>
      </c>
      <c r="C95" s="145">
        <f>(G69/C94)</f>
        <v>96.973202307692318</v>
      </c>
      <c r="D95" s="145">
        <f>(G69/D94)</f>
        <v>90.046545000000009</v>
      </c>
      <c r="E95" s="146">
        <f>(G69/E94)</f>
        <v>78.790726875000004</v>
      </c>
      <c r="F95" s="57"/>
      <c r="G95" s="32"/>
    </row>
    <row r="96" spans="1:7" ht="15.6" customHeight="1">
      <c r="A96" s="107"/>
      <c r="B96" s="53" t="s">
        <v>119</v>
      </c>
      <c r="C96" s="52"/>
      <c r="D96" s="52"/>
      <c r="E96" s="52"/>
      <c r="F96" s="52"/>
      <c r="G96" s="5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76A900-E60C-4EDF-9720-6B37816FED06}"/>
</file>

<file path=customXml/itemProps2.xml><?xml version="1.0" encoding="utf-8"?>
<ds:datastoreItem xmlns:ds="http://schemas.openxmlformats.org/officeDocument/2006/customXml" ds:itemID="{C35F8DF3-8D5C-4111-9856-1D827B9F6649}"/>
</file>

<file path=customXml/itemProps3.xml><?xml version="1.0" encoding="utf-8"?>
<ds:datastoreItem xmlns:ds="http://schemas.openxmlformats.org/officeDocument/2006/customXml" ds:itemID="{68A20A28-2504-49AF-8F80-58596A345F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