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5" documentId="11_E8D7CB918CEF8B79A122AC07E1497417A07F107A" xr6:coauthVersionLast="47" xr6:coauthVersionMax="47" xr10:uidLastSave="{8E3BF6C5-7DD1-4C56-98D3-28B7DB3135B7}"/>
  <bookViews>
    <workbookView xWindow="0" yWindow="0" windowWidth="28800" windowHeight="12300" xr2:uid="{00000000-000D-0000-FFFF-FFFF00000000}"/>
  </bookViews>
  <sheets>
    <sheet name="AlFALF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1" l="1"/>
  <c r="G52" i="1" l="1"/>
  <c r="G45" i="1"/>
  <c r="G47" i="1"/>
  <c r="G22" i="1" l="1"/>
  <c r="G12" i="1" l="1"/>
  <c r="G39" i="1"/>
  <c r="G38" i="1"/>
  <c r="G26" i="1" l="1"/>
  <c r="G54" i="1" l="1"/>
  <c r="C82" i="1"/>
  <c r="G25" i="1"/>
  <c r="G23" i="1"/>
  <c r="G24" i="1"/>
  <c r="G21" i="1"/>
  <c r="G59" i="1" l="1"/>
  <c r="G62" i="1" s="1"/>
  <c r="G50" i="1"/>
  <c r="G48" i="1"/>
  <c r="G40" i="1"/>
  <c r="G37" i="1"/>
  <c r="G36" i="1"/>
  <c r="G67" i="1"/>
  <c r="C85" i="1" l="1"/>
  <c r="G27" i="1"/>
  <c r="G55" i="1"/>
  <c r="G41" i="1"/>
  <c r="C83" i="1" s="1"/>
  <c r="C81" i="1" l="1"/>
  <c r="G64" i="1"/>
  <c r="G65" i="1" s="1"/>
  <c r="G66" i="1" l="1"/>
  <c r="E92" i="1" s="1"/>
  <c r="C86" i="1"/>
  <c r="C92" i="1" l="1"/>
  <c r="D92" i="1"/>
  <c r="G68" i="1"/>
  <c r="C87" i="1"/>
  <c r="D86" i="1" s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<sst xmlns="http://schemas.openxmlformats.org/spreadsheetml/2006/main" count="155" uniqueCount="101">
  <si>
    <t>RUBRO O CULTIVO</t>
  </si>
  <si>
    <t>AlFALFA</t>
  </si>
  <si>
    <t>RENDIMIENTO (fardos/Há.)</t>
  </si>
  <si>
    <t>VARIEDAD</t>
  </si>
  <si>
    <t>ABC 350</t>
  </si>
  <si>
    <t>FECHA ESTIMADA  PRECIO VENTA</t>
  </si>
  <si>
    <t>Septiembre-Marzo</t>
  </si>
  <si>
    <t>NIVEL TECNOLÓGICO</t>
  </si>
  <si>
    <t xml:space="preserve">Bajo </t>
  </si>
  <si>
    <t>PRECIO ESPERADO ($/fardo)</t>
  </si>
  <si>
    <t>REGIÓN</t>
  </si>
  <si>
    <t>Coquimbo</t>
  </si>
  <si>
    <t>INGRESO ESPERADO, con IVA ($)</t>
  </si>
  <si>
    <t>AGENCIA DE ÁREA</t>
  </si>
  <si>
    <t>Ovalle</t>
  </si>
  <si>
    <t>DESTINO PRODUCCION</t>
  </si>
  <si>
    <t>Local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</si>
  <si>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</si>
  <si>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</si>
  <si>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</si>
  <si>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</si>
  <si>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</si>
  <si>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</si>
  <si>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</si>
  <si>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</si>
  <si>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</si>
  <si>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</si>
  <si>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</si>
  <si>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</si>
  <si>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</si>
  <si>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</si>
  <si>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</si>
  <si>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</si>
  <si>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Mayo-Octubre</t>
  </si>
  <si>
    <t>Limpiar Terreno</t>
  </si>
  <si>
    <t>Acarreo de insumos e implementos de cosecha</t>
  </si>
  <si>
    <t>Aplicaciones de fertilizantes y Pesticidas</t>
  </si>
  <si>
    <t>Contro de maleza</t>
  </si>
  <si>
    <t>Cosecha</t>
  </si>
  <si>
    <t>Junio-Octubre</t>
  </si>
  <si>
    <t>Subtotal Jornadas Hombre</t>
  </si>
  <si>
    <t>JORNADAS ANIMAL</t>
  </si>
  <si>
    <t>Subtotal Jornadas Animal</t>
  </si>
  <si>
    <t>MAQUINARIA</t>
  </si>
  <si>
    <t>Aradura</t>
  </si>
  <si>
    <t>JM</t>
  </si>
  <si>
    <t>Segadora</t>
  </si>
  <si>
    <t>Rastrillo</t>
  </si>
  <si>
    <t>Enfardado</t>
  </si>
  <si>
    <t>Cosecha traslado fardos</t>
  </si>
  <si>
    <t>Subtotal Costo Maquinaria</t>
  </si>
  <si>
    <t>INSUMOS</t>
  </si>
  <si>
    <t>Insumos</t>
  </si>
  <si>
    <t>Unidad (Kg/l/u)</t>
  </si>
  <si>
    <t>Cantidad (Kg/l/u)</t>
  </si>
  <si>
    <t>Semillas</t>
  </si>
  <si>
    <t>FERTILIZANTES</t>
  </si>
  <si>
    <t>Mezcla NPK</t>
  </si>
  <si>
    <t>Kg(25)</t>
  </si>
  <si>
    <t>Urea</t>
  </si>
  <si>
    <t>HERBICIDAS</t>
  </si>
  <si>
    <t>Farmon</t>
  </si>
  <si>
    <t>Lt.</t>
  </si>
  <si>
    <t xml:space="preserve">FUNGICIDA </t>
  </si>
  <si>
    <t>Acoidal</t>
  </si>
  <si>
    <t>kg(1)</t>
  </si>
  <si>
    <t>INSECTICIDAS</t>
  </si>
  <si>
    <t>Zero 5 EC</t>
  </si>
  <si>
    <t>Subtotal Insumos</t>
  </si>
  <si>
    <t>OTROS</t>
  </si>
  <si>
    <t>Item</t>
  </si>
  <si>
    <t>Fletes</t>
  </si>
  <si>
    <t xml:space="preserve">Materiales de riego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</si>
  <si>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</si>
  <si>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</si>
  <si>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</si>
  <si>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</si>
  <si>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</si>
  <si>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</si>
  <si>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</si>
  <si>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</si>
  <si>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</si>
  <si>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</si>
  <si>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</si>
  <si>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</si>
  <si>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</si>
  <si>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</si>
  <si>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</si>
  <si>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</si>
  <si>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</si>
  <si>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</si>
  <si>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</si>
  <si>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</si>
  <si>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</si>
  <si>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</si>
  <si>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</si>
  <si>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</si>
  <si>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($/fardos)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</si>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</sst>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2" fontId="4" fillId="2" borderId="6" xfId="0" applyNumberFormat="1" applyFont="1" applyFill="1" applyBorder="1" applyAlignment="1">
      <alignment wrapText="1"/>
    </xf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3"/>
  <sheetViews>
    <sheetView showGridLines="0" tabSelected="1" zoomScale="150" zoomScaleNormal="150" workbookViewId="0">
      <selection activeCell="K20" sqref="K2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4" t="s">
        <v>2</v>
      </c>
      <c r="F9" s="145"/>
      <c r="G9" s="9">
        <v>920</v>
      </c>
    </row>
    <row r="10" spans="1:7" ht="15">
      <c r="A10" s="5"/>
      <c r="B10" s="10" t="s">
        <v>3</v>
      </c>
      <c r="C10" s="11" t="s">
        <v>4</v>
      </c>
      <c r="D10" s="12"/>
      <c r="E10" s="142" t="s">
        <v>5</v>
      </c>
      <c r="F10" s="143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2" t="s">
        <v>9</v>
      </c>
      <c r="F11" s="143"/>
      <c r="G11" s="135">
        <v>7000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6440000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2" t="s">
        <v>15</v>
      </c>
      <c r="F13" s="143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2" t="s">
        <v>19</v>
      </c>
      <c r="F14" s="143"/>
      <c r="G14" s="135" t="s">
        <v>6</v>
      </c>
    </row>
    <row r="15" spans="1:7" ht="25.5">
      <c r="A15" s="5"/>
      <c r="B15" s="10" t="s">
        <v>20</v>
      </c>
      <c r="C15" s="19">
        <v>44713</v>
      </c>
      <c r="D15" s="12"/>
      <c r="E15" s="148" t="s">
        <v>21</v>
      </c>
      <c r="F15" s="149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6" t="s">
        <v>23</v>
      </c>
      <c r="C17" s="147"/>
      <c r="D17" s="147"/>
      <c r="E17" s="147"/>
      <c r="F17" s="147"/>
      <c r="G17" s="147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5">
      <c r="A21" s="25"/>
      <c r="B21" s="13" t="s">
        <v>31</v>
      </c>
      <c r="C21" s="33" t="s">
        <v>32</v>
      </c>
      <c r="D21" s="34">
        <v>10</v>
      </c>
      <c r="E21" s="136" t="s">
        <v>33</v>
      </c>
      <c r="F21" s="18">
        <v>25000</v>
      </c>
      <c r="G21" s="18">
        <f t="shared" ref="G21:G26" si="0">(D21*F21)</f>
        <v>250000</v>
      </c>
    </row>
    <row r="22" spans="1:7" ht="15">
      <c r="A22" s="25"/>
      <c r="B22" s="13" t="s">
        <v>34</v>
      </c>
      <c r="C22" s="33" t="s">
        <v>32</v>
      </c>
      <c r="D22" s="34">
        <v>4</v>
      </c>
      <c r="E22" s="136" t="s">
        <v>33</v>
      </c>
      <c r="F22" s="18">
        <v>25000</v>
      </c>
      <c r="G22" s="18">
        <f t="shared" si="0"/>
        <v>100000</v>
      </c>
    </row>
    <row r="23" spans="1:7" ht="37.5">
      <c r="A23" s="25"/>
      <c r="B23" s="13" t="s">
        <v>35</v>
      </c>
      <c r="C23" s="33" t="s">
        <v>32</v>
      </c>
      <c r="D23" s="34">
        <v>4</v>
      </c>
      <c r="E23" s="136" t="s">
        <v>33</v>
      </c>
      <c r="F23" s="18">
        <v>25000</v>
      </c>
      <c r="G23" s="18">
        <f t="shared" si="0"/>
        <v>100000</v>
      </c>
    </row>
    <row r="24" spans="1:7" ht="37.5">
      <c r="A24" s="25"/>
      <c r="B24" s="13" t="s">
        <v>36</v>
      </c>
      <c r="C24" s="33" t="s">
        <v>32</v>
      </c>
      <c r="D24" s="34">
        <v>4</v>
      </c>
      <c r="E24" s="136" t="s">
        <v>33</v>
      </c>
      <c r="F24" s="18">
        <v>25000</v>
      </c>
      <c r="G24" s="18">
        <f t="shared" si="0"/>
        <v>100000</v>
      </c>
    </row>
    <row r="25" spans="1:7" ht="15">
      <c r="A25" s="25"/>
      <c r="B25" s="13" t="s">
        <v>37</v>
      </c>
      <c r="C25" s="33" t="s">
        <v>32</v>
      </c>
      <c r="D25" s="34">
        <v>4</v>
      </c>
      <c r="E25" s="136" t="s">
        <v>33</v>
      </c>
      <c r="F25" s="18">
        <v>25000</v>
      </c>
      <c r="G25" s="18">
        <f t="shared" si="0"/>
        <v>100000</v>
      </c>
    </row>
    <row r="26" spans="1:7" ht="15">
      <c r="A26" s="25"/>
      <c r="B26" s="13" t="s">
        <v>38</v>
      </c>
      <c r="C26" s="33" t="s">
        <v>32</v>
      </c>
      <c r="D26" s="34">
        <v>9</v>
      </c>
      <c r="E26" s="136" t="s">
        <v>39</v>
      </c>
      <c r="F26" s="18">
        <v>25000</v>
      </c>
      <c r="G26" s="18">
        <f t="shared" si="0"/>
        <v>225000</v>
      </c>
    </row>
    <row r="27" spans="1:7" ht="12.75" customHeight="1">
      <c r="A27" s="25"/>
      <c r="B27" s="35" t="s">
        <v>40</v>
      </c>
      <c r="C27" s="36"/>
      <c r="D27" s="36"/>
      <c r="E27" s="36"/>
      <c r="F27" s="37"/>
      <c r="G27" s="38">
        <f>SUM(G21:G26)</f>
        <v>875000</v>
      </c>
    </row>
    <row r="28" spans="1:7" ht="12" customHeight="1">
      <c r="A28" s="2"/>
      <c r="B28" s="26"/>
      <c r="C28" s="28"/>
      <c r="D28" s="28"/>
      <c r="E28" s="28"/>
      <c r="F28" s="39"/>
      <c r="G28" s="39"/>
    </row>
    <row r="29" spans="1:7" ht="12" customHeight="1">
      <c r="A29" s="5"/>
      <c r="B29" s="40" t="s">
        <v>41</v>
      </c>
      <c r="C29" s="41"/>
      <c r="D29" s="42"/>
      <c r="E29" s="42"/>
      <c r="F29" s="43"/>
      <c r="G29" s="43"/>
    </row>
    <row r="30" spans="1:7" ht="24" customHeight="1">
      <c r="A30" s="5"/>
      <c r="B30" s="44" t="s">
        <v>25</v>
      </c>
      <c r="C30" s="45" t="s">
        <v>26</v>
      </c>
      <c r="D30" s="45" t="s">
        <v>27</v>
      </c>
      <c r="E30" s="44" t="s">
        <v>28</v>
      </c>
      <c r="F30" s="45" t="s">
        <v>29</v>
      </c>
      <c r="G30" s="44" t="s">
        <v>30</v>
      </c>
    </row>
    <row r="31" spans="1:7" ht="12" customHeight="1">
      <c r="A31" s="5"/>
      <c r="B31" s="46"/>
      <c r="C31" s="33"/>
      <c r="D31" s="34"/>
      <c r="E31" s="13"/>
      <c r="F31" s="18"/>
      <c r="G31" s="18"/>
    </row>
    <row r="32" spans="1:7" ht="12" customHeight="1">
      <c r="A32" s="5"/>
      <c r="B32" s="47" t="s">
        <v>42</v>
      </c>
      <c r="C32" s="48"/>
      <c r="D32" s="48"/>
      <c r="E32" s="48"/>
      <c r="F32" s="49"/>
      <c r="G32" s="49"/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43</v>
      </c>
      <c r="C34" s="41"/>
      <c r="D34" s="42"/>
      <c r="E34" s="42"/>
      <c r="F34" s="43"/>
      <c r="G34" s="43"/>
    </row>
    <row r="35" spans="1:11" ht="24" customHeight="1">
      <c r="A35" s="5"/>
      <c r="B35" s="53" t="s">
        <v>25</v>
      </c>
      <c r="C35" s="53" t="s">
        <v>26</v>
      </c>
      <c r="D35" s="53" t="s">
        <v>27</v>
      </c>
      <c r="E35" s="53" t="s">
        <v>28</v>
      </c>
      <c r="F35" s="54" t="s">
        <v>29</v>
      </c>
      <c r="G35" s="53" t="s">
        <v>30</v>
      </c>
    </row>
    <row r="36" spans="1:11" ht="12.75" customHeight="1">
      <c r="A36" s="25"/>
      <c r="B36" s="13" t="s">
        <v>44</v>
      </c>
      <c r="C36" s="33" t="s">
        <v>45</v>
      </c>
      <c r="D36" s="137">
        <v>0.234375</v>
      </c>
      <c r="E36" s="136" t="s">
        <v>33</v>
      </c>
      <c r="F36" s="18">
        <v>256000</v>
      </c>
      <c r="G36" s="18">
        <f>(D36*F36)</f>
        <v>60000</v>
      </c>
    </row>
    <row r="37" spans="1:11" ht="25.5" customHeight="1">
      <c r="A37" s="25"/>
      <c r="B37" s="13" t="s">
        <v>46</v>
      </c>
      <c r="C37" s="33" t="s">
        <v>45</v>
      </c>
      <c r="D37" s="137">
        <v>1.0546875</v>
      </c>
      <c r="E37" s="136" t="s">
        <v>33</v>
      </c>
      <c r="F37" s="18">
        <v>256000</v>
      </c>
      <c r="G37" s="18">
        <f>(D37*F37)</f>
        <v>270000</v>
      </c>
    </row>
    <row r="38" spans="1:11" ht="25.5" customHeight="1">
      <c r="A38" s="25"/>
      <c r="B38" s="13" t="s">
        <v>47</v>
      </c>
      <c r="C38" s="33" t="s">
        <v>45</v>
      </c>
      <c r="D38" s="137">
        <v>1.0546875</v>
      </c>
      <c r="E38" s="136" t="s">
        <v>33</v>
      </c>
      <c r="F38" s="18">
        <v>256000</v>
      </c>
      <c r="G38" s="18">
        <f>(D38*F38)</f>
        <v>270000</v>
      </c>
    </row>
    <row r="39" spans="1:11" ht="25.5" customHeight="1">
      <c r="A39" s="25"/>
      <c r="B39" s="13" t="s">
        <v>48</v>
      </c>
      <c r="C39" s="33" t="s">
        <v>45</v>
      </c>
      <c r="D39" s="137">
        <v>1.0546875</v>
      </c>
      <c r="E39" s="136" t="s">
        <v>33</v>
      </c>
      <c r="F39" s="18">
        <v>256000</v>
      </c>
      <c r="G39" s="18">
        <f>(D39*F39)</f>
        <v>270000</v>
      </c>
    </row>
    <row r="40" spans="1:11" ht="12.75" customHeight="1">
      <c r="A40" s="25"/>
      <c r="B40" s="13" t="s">
        <v>49</v>
      </c>
      <c r="C40" s="33" t="s">
        <v>45</v>
      </c>
      <c r="D40" s="137">
        <v>1.0546875</v>
      </c>
      <c r="E40" s="136" t="s">
        <v>39</v>
      </c>
      <c r="F40" s="18">
        <v>256000</v>
      </c>
      <c r="G40" s="18">
        <f>(D40*F40)</f>
        <v>270000</v>
      </c>
    </row>
    <row r="41" spans="1:11" ht="12.75" customHeight="1">
      <c r="A41" s="5"/>
      <c r="B41" s="55" t="s">
        <v>50</v>
      </c>
      <c r="C41" s="56"/>
      <c r="D41" s="56"/>
      <c r="E41" s="56"/>
      <c r="F41" s="57"/>
      <c r="G41" s="58">
        <f>SUM(G36:G40)</f>
        <v>1140000</v>
      </c>
    </row>
    <row r="42" spans="1:11" ht="12" customHeight="1">
      <c r="A42" s="2"/>
      <c r="B42" s="50"/>
      <c r="C42" s="51"/>
      <c r="D42" s="51"/>
      <c r="E42" s="51"/>
      <c r="F42" s="52"/>
      <c r="G42" s="52"/>
    </row>
    <row r="43" spans="1:11" ht="12" customHeight="1">
      <c r="A43" s="5"/>
      <c r="B43" s="40" t="s">
        <v>51</v>
      </c>
      <c r="C43" s="41"/>
      <c r="D43" s="42"/>
      <c r="E43" s="42"/>
      <c r="F43" s="43"/>
      <c r="G43" s="43"/>
    </row>
    <row r="44" spans="1:11" ht="24" customHeight="1">
      <c r="A44" s="5"/>
      <c r="B44" s="54" t="s">
        <v>52</v>
      </c>
      <c r="C44" s="54" t="s">
        <v>53</v>
      </c>
      <c r="D44" s="54" t="s">
        <v>54</v>
      </c>
      <c r="E44" s="54" t="s">
        <v>28</v>
      </c>
      <c r="F44" s="54" t="s">
        <v>29</v>
      </c>
      <c r="G44" s="54" t="s">
        <v>30</v>
      </c>
      <c r="K44" s="134"/>
    </row>
    <row r="45" spans="1:11" ht="12.75" customHeight="1">
      <c r="A45" s="25"/>
      <c r="B45" s="62" t="s">
        <v>55</v>
      </c>
      <c r="C45" s="63" t="s">
        <v>53</v>
      </c>
      <c r="D45" s="17">
        <v>50</v>
      </c>
      <c r="E45" s="136" t="s">
        <v>33</v>
      </c>
      <c r="F45" s="61">
        <v>25500</v>
      </c>
      <c r="G45" s="61">
        <f>+D45*F45</f>
        <v>1275000</v>
      </c>
    </row>
    <row r="46" spans="1:11" ht="12.75" customHeight="1">
      <c r="A46" s="25"/>
      <c r="B46" s="62" t="s">
        <v>56</v>
      </c>
      <c r="C46" s="63"/>
      <c r="D46" s="17"/>
      <c r="E46" s="63"/>
      <c r="F46" s="61"/>
      <c r="G46" s="61"/>
    </row>
    <row r="47" spans="1:11" ht="12.75" customHeight="1">
      <c r="A47" s="25"/>
      <c r="B47" s="16" t="s">
        <v>57</v>
      </c>
      <c r="C47" s="59" t="s">
        <v>58</v>
      </c>
      <c r="D47" s="60">
        <v>2</v>
      </c>
      <c r="E47" s="136" t="s">
        <v>33</v>
      </c>
      <c r="F47" s="61">
        <v>25000</v>
      </c>
      <c r="G47" s="61">
        <f>(D47*F47)</f>
        <v>50000</v>
      </c>
    </row>
    <row r="48" spans="1:11" ht="12.75" customHeight="1">
      <c r="A48" s="25"/>
      <c r="B48" s="16" t="s">
        <v>59</v>
      </c>
      <c r="C48" s="59" t="s">
        <v>58</v>
      </c>
      <c r="D48" s="60">
        <v>5</v>
      </c>
      <c r="E48" s="136" t="s">
        <v>33</v>
      </c>
      <c r="F48" s="61">
        <v>25750</v>
      </c>
      <c r="G48" s="61">
        <f>(D48*F48)</f>
        <v>128750</v>
      </c>
    </row>
    <row r="49" spans="1:7" ht="12.75" customHeight="1">
      <c r="A49" s="25"/>
      <c r="B49" s="62" t="s">
        <v>60</v>
      </c>
      <c r="C49" s="63"/>
      <c r="D49" s="17"/>
      <c r="E49" s="63"/>
      <c r="F49" s="61"/>
      <c r="G49" s="61"/>
    </row>
    <row r="50" spans="1:7" ht="12.75" customHeight="1">
      <c r="A50" s="25"/>
      <c r="B50" s="16" t="s">
        <v>61</v>
      </c>
      <c r="C50" s="59" t="s">
        <v>62</v>
      </c>
      <c r="D50" s="60">
        <v>2</v>
      </c>
      <c r="E50" s="136" t="s">
        <v>33</v>
      </c>
      <c r="F50" s="61">
        <v>18500</v>
      </c>
      <c r="G50" s="61">
        <f>(D50*F50)</f>
        <v>37000</v>
      </c>
    </row>
    <row r="51" spans="1:7" ht="12.75" customHeight="1">
      <c r="A51" s="25"/>
      <c r="B51" s="62" t="s">
        <v>63</v>
      </c>
      <c r="C51" s="59"/>
      <c r="D51" s="60"/>
      <c r="E51" s="13"/>
      <c r="F51" s="61"/>
      <c r="G51" s="61"/>
    </row>
    <row r="52" spans="1:7" ht="12.75" customHeight="1">
      <c r="A52" s="25"/>
      <c r="B52" s="16" t="s">
        <v>64</v>
      </c>
      <c r="C52" s="59" t="s">
        <v>65</v>
      </c>
      <c r="D52" s="60">
        <v>1</v>
      </c>
      <c r="E52" s="136" t="s">
        <v>33</v>
      </c>
      <c r="F52" s="61">
        <v>12319</v>
      </c>
      <c r="G52" s="61">
        <f>+D52*F52</f>
        <v>12319</v>
      </c>
    </row>
    <row r="53" spans="1:7" ht="12.75" customHeight="1">
      <c r="A53" s="25"/>
      <c r="B53" s="62" t="s">
        <v>66</v>
      </c>
      <c r="C53" s="63"/>
      <c r="D53" s="17"/>
      <c r="E53" s="63"/>
      <c r="F53" s="61"/>
      <c r="G53" s="61"/>
    </row>
    <row r="54" spans="1:7" ht="12.75" customHeight="1">
      <c r="A54" s="25"/>
      <c r="B54" s="64" t="s">
        <v>67</v>
      </c>
      <c r="C54" s="65" t="s">
        <v>62</v>
      </c>
      <c r="D54" s="66">
        <v>1</v>
      </c>
      <c r="E54" s="136" t="s">
        <v>33</v>
      </c>
      <c r="F54" s="67">
        <v>42655</v>
      </c>
      <c r="G54" s="67">
        <f>(D54*F54)</f>
        <v>42655</v>
      </c>
    </row>
    <row r="55" spans="1:7" ht="13.5" customHeight="1">
      <c r="A55" s="5"/>
      <c r="B55" s="68" t="s">
        <v>68</v>
      </c>
      <c r="C55" s="69"/>
      <c r="D55" s="69"/>
      <c r="E55" s="69"/>
      <c r="F55" s="70"/>
      <c r="G55" s="71">
        <f>SUM(G45:G54)</f>
        <v>1545724</v>
      </c>
    </row>
    <row r="56" spans="1:7" ht="12" customHeight="1">
      <c r="A56" s="2"/>
      <c r="B56" s="50"/>
      <c r="C56" s="51"/>
      <c r="D56" s="51"/>
      <c r="E56" s="72"/>
      <c r="F56" s="52"/>
      <c r="G56" s="52"/>
    </row>
    <row r="57" spans="1:7" ht="12" customHeight="1">
      <c r="A57" s="5"/>
      <c r="B57" s="40" t="s">
        <v>69</v>
      </c>
      <c r="C57" s="41"/>
      <c r="D57" s="42"/>
      <c r="E57" s="42"/>
      <c r="F57" s="43"/>
      <c r="G57" s="43"/>
    </row>
    <row r="58" spans="1:7" ht="24" customHeight="1">
      <c r="A58" s="5"/>
      <c r="B58" s="53" t="s">
        <v>70</v>
      </c>
      <c r="C58" s="54" t="s">
        <v>53</v>
      </c>
      <c r="D58" s="54" t="s">
        <v>54</v>
      </c>
      <c r="E58" s="53" t="s">
        <v>28</v>
      </c>
      <c r="F58" s="54" t="s">
        <v>29</v>
      </c>
      <c r="G58" s="53" t="s">
        <v>30</v>
      </c>
    </row>
    <row r="59" spans="1:7" ht="12.75" customHeight="1">
      <c r="A59" s="25"/>
      <c r="B59" s="13" t="s">
        <v>71</v>
      </c>
      <c r="C59" s="59" t="s">
        <v>53</v>
      </c>
      <c r="D59" s="61">
        <v>1</v>
      </c>
      <c r="E59" s="136" t="s">
        <v>33</v>
      </c>
      <c r="F59" s="61">
        <v>60000</v>
      </c>
      <c r="G59" s="61">
        <f>(D59*F59)</f>
        <v>60000</v>
      </c>
    </row>
    <row r="60" spans="1:7" ht="12.75" customHeight="1">
      <c r="A60" s="25"/>
      <c r="B60" s="13" t="s">
        <v>72</v>
      </c>
      <c r="C60" s="59" t="s">
        <v>53</v>
      </c>
      <c r="D60" s="61">
        <v>1</v>
      </c>
      <c r="E60" s="136" t="s">
        <v>33</v>
      </c>
      <c r="F60" s="61">
        <v>80000</v>
      </c>
      <c r="G60" s="61">
        <f>(D60*F60)</f>
        <v>80000</v>
      </c>
    </row>
    <row r="61" spans="1:7" ht="19.5" customHeight="1">
      <c r="A61" s="25"/>
      <c r="B61" s="74" t="s">
        <v>73</v>
      </c>
      <c r="C61" s="63"/>
      <c r="D61" s="61"/>
      <c r="E61" s="75"/>
      <c r="F61" s="73"/>
      <c r="G61" s="61"/>
    </row>
    <row r="62" spans="1:7" ht="13.5" customHeight="1">
      <c r="A62" s="5"/>
      <c r="B62" s="76" t="s">
        <v>74</v>
      </c>
      <c r="C62" s="77"/>
      <c r="D62" s="77"/>
      <c r="E62" s="77"/>
      <c r="F62" s="78"/>
      <c r="G62" s="79">
        <f>SUM(G59+G60)</f>
        <v>140000</v>
      </c>
    </row>
    <row r="63" spans="1:7" ht="12" customHeight="1">
      <c r="A63" s="2"/>
      <c r="B63" s="95"/>
      <c r="C63" s="95"/>
      <c r="D63" s="95"/>
      <c r="E63" s="95"/>
      <c r="F63" s="96"/>
      <c r="G63" s="96"/>
    </row>
    <row r="64" spans="1:7" ht="12" customHeight="1">
      <c r="A64" s="92"/>
      <c r="B64" s="97" t="s">
        <v>75</v>
      </c>
      <c r="C64" s="98"/>
      <c r="D64" s="98"/>
      <c r="E64" s="98"/>
      <c r="F64" s="98"/>
      <c r="G64" s="99">
        <f>G27+G41+G55+G62</f>
        <v>3700724</v>
      </c>
    </row>
    <row r="65" spans="1:7" ht="12" customHeight="1">
      <c r="A65" s="92"/>
      <c r="B65" s="100" t="s">
        <v>76</v>
      </c>
      <c r="C65" s="81"/>
      <c r="D65" s="81"/>
      <c r="E65" s="81"/>
      <c r="F65" s="81"/>
      <c r="G65" s="101">
        <f>G64*0.05</f>
        <v>185036.2</v>
      </c>
    </row>
    <row r="66" spans="1:7" ht="12" customHeight="1">
      <c r="A66" s="92"/>
      <c r="B66" s="102" t="s">
        <v>77</v>
      </c>
      <c r="C66" s="80"/>
      <c r="D66" s="80"/>
      <c r="E66" s="80"/>
      <c r="F66" s="80"/>
      <c r="G66" s="103">
        <f>G65+G64</f>
        <v>3885760.2</v>
      </c>
    </row>
    <row r="67" spans="1:7" ht="12" customHeight="1">
      <c r="A67" s="92"/>
      <c r="B67" s="100" t="s">
        <v>78</v>
      </c>
      <c r="C67" s="81"/>
      <c r="D67" s="81"/>
      <c r="E67" s="81"/>
      <c r="F67" s="81"/>
      <c r="G67" s="101">
        <f>G12</f>
        <v>6440000</v>
      </c>
    </row>
    <row r="68" spans="1:7" ht="12" customHeight="1">
      <c r="A68" s="92"/>
      <c r="B68" s="104" t="s">
        <v>79</v>
      </c>
      <c r="C68" s="105"/>
      <c r="D68" s="105"/>
      <c r="E68" s="105"/>
      <c r="F68" s="105"/>
      <c r="G68" s="106">
        <f>G67-G66</f>
        <v>2554239.7999999998</v>
      </c>
    </row>
    <row r="69" spans="1:7" ht="12" customHeight="1">
      <c r="A69" s="92"/>
      <c r="B69" s="93" t="s">
        <v>80</v>
      </c>
      <c r="C69" s="94"/>
      <c r="D69" s="94"/>
      <c r="E69" s="94"/>
      <c r="F69" s="94"/>
      <c r="G69" s="89"/>
    </row>
    <row r="70" spans="1:7" ht="12.75" customHeight="1" thickBot="1">
      <c r="A70" s="92"/>
      <c r="B70" s="107"/>
      <c r="C70" s="94"/>
      <c r="D70" s="94"/>
      <c r="E70" s="94"/>
      <c r="F70" s="94"/>
      <c r="G70" s="89"/>
    </row>
    <row r="71" spans="1:7" ht="12" customHeight="1">
      <c r="A71" s="92"/>
      <c r="B71" s="119" t="s">
        <v>81</v>
      </c>
      <c r="C71" s="120"/>
      <c r="D71" s="120"/>
      <c r="E71" s="120"/>
      <c r="F71" s="121"/>
      <c r="G71" s="89"/>
    </row>
    <row r="72" spans="1:7" ht="12" customHeight="1">
      <c r="A72" s="92"/>
      <c r="B72" s="122" t="s">
        <v>82</v>
      </c>
      <c r="C72" s="91"/>
      <c r="D72" s="91"/>
      <c r="E72" s="91"/>
      <c r="F72" s="123"/>
      <c r="G72" s="89"/>
    </row>
    <row r="73" spans="1:7" ht="12" customHeight="1">
      <c r="A73" s="92"/>
      <c r="B73" s="122" t="s">
        <v>83</v>
      </c>
      <c r="C73" s="91"/>
      <c r="D73" s="91"/>
      <c r="E73" s="91"/>
      <c r="F73" s="123"/>
      <c r="G73" s="89"/>
    </row>
    <row r="74" spans="1:7" ht="12" customHeight="1">
      <c r="A74" s="92"/>
      <c r="B74" s="122" t="s">
        <v>84</v>
      </c>
      <c r="C74" s="91"/>
      <c r="D74" s="91"/>
      <c r="E74" s="91"/>
      <c r="F74" s="123"/>
      <c r="G74" s="89"/>
    </row>
    <row r="75" spans="1:7" ht="12" customHeight="1">
      <c r="A75" s="92"/>
      <c r="B75" s="122" t="s">
        <v>85</v>
      </c>
      <c r="C75" s="91"/>
      <c r="D75" s="91"/>
      <c r="E75" s="91"/>
      <c r="F75" s="123"/>
      <c r="G75" s="89"/>
    </row>
    <row r="76" spans="1:7" ht="12" customHeight="1">
      <c r="A76" s="92"/>
      <c r="B76" s="122" t="s">
        <v>86</v>
      </c>
      <c r="C76" s="91"/>
      <c r="D76" s="91"/>
      <c r="E76" s="91"/>
      <c r="F76" s="123"/>
      <c r="G76" s="89"/>
    </row>
    <row r="77" spans="1:7" ht="12.75" customHeight="1" thickBot="1">
      <c r="A77" s="92"/>
      <c r="B77" s="124" t="s">
        <v>87</v>
      </c>
      <c r="C77" s="125"/>
      <c r="D77" s="125"/>
      <c r="E77" s="125"/>
      <c r="F77" s="126"/>
      <c r="G77" s="89"/>
    </row>
    <row r="78" spans="1:7" ht="12.75" customHeight="1">
      <c r="A78" s="92"/>
      <c r="B78" s="117"/>
      <c r="C78" s="91"/>
      <c r="D78" s="91"/>
      <c r="E78" s="91"/>
      <c r="F78" s="91"/>
      <c r="G78" s="89"/>
    </row>
    <row r="79" spans="1:7" ht="15" customHeight="1" thickBot="1">
      <c r="A79" s="92"/>
      <c r="B79" s="140" t="s">
        <v>88</v>
      </c>
      <c r="C79" s="141"/>
      <c r="D79" s="116"/>
      <c r="E79" s="83"/>
      <c r="F79" s="83"/>
      <c r="G79" s="89"/>
    </row>
    <row r="80" spans="1:7" ht="12" customHeight="1">
      <c r="A80" s="92"/>
      <c r="B80" s="109" t="s">
        <v>70</v>
      </c>
      <c r="C80" s="84" t="s">
        <v>89</v>
      </c>
      <c r="D80" s="110" t="s">
        <v>90</v>
      </c>
      <c r="E80" s="83"/>
      <c r="F80" s="83"/>
      <c r="G80" s="89"/>
    </row>
    <row r="81" spans="1:7" ht="12" customHeight="1">
      <c r="A81" s="92"/>
      <c r="B81" s="111" t="s">
        <v>91</v>
      </c>
      <c r="C81" s="85">
        <f>+G27</f>
        <v>875000</v>
      </c>
      <c r="D81" s="112">
        <f>(C81/C87)</f>
        <v>0.29436410154760834</v>
      </c>
      <c r="E81" s="83"/>
      <c r="F81" s="83"/>
      <c r="G81" s="89"/>
    </row>
    <row r="82" spans="1:7" ht="12" customHeight="1">
      <c r="A82" s="92"/>
      <c r="B82" s="111" t="s">
        <v>92</v>
      </c>
      <c r="C82" s="85">
        <f>+G31</f>
        <v>0</v>
      </c>
      <c r="D82" s="112">
        <v>0</v>
      </c>
      <c r="E82" s="83"/>
      <c r="F82" s="83"/>
      <c r="G82" s="89"/>
    </row>
    <row r="83" spans="1:7" ht="12" customHeight="1">
      <c r="A83" s="92"/>
      <c r="B83" s="111" t="s">
        <v>93</v>
      </c>
      <c r="C83" s="85">
        <f>+G41</f>
        <v>1140000</v>
      </c>
      <c r="D83" s="112">
        <f>(C83/C87)</f>
        <v>0.38351437230202684</v>
      </c>
      <c r="E83" s="83"/>
      <c r="F83" s="83"/>
      <c r="G83" s="89"/>
    </row>
    <row r="84" spans="1:7" ht="12" customHeight="1">
      <c r="A84" s="92"/>
      <c r="B84" s="111" t="s">
        <v>52</v>
      </c>
      <c r="C84" s="85">
        <v>632473</v>
      </c>
      <c r="D84" s="112">
        <f>(C84/C87)</f>
        <v>0.21277411016928055</v>
      </c>
      <c r="E84" s="83"/>
      <c r="F84" s="83"/>
      <c r="G84" s="89"/>
    </row>
    <row r="85" spans="1:7" ht="12" customHeight="1">
      <c r="A85" s="92"/>
      <c r="B85" s="111" t="s">
        <v>94</v>
      </c>
      <c r="C85" s="86">
        <f>+G62</f>
        <v>140000</v>
      </c>
      <c r="D85" s="112">
        <f>(C85/C87)</f>
        <v>4.7098256247617327E-2</v>
      </c>
      <c r="E85" s="88"/>
      <c r="F85" s="88"/>
      <c r="G85" s="89"/>
    </row>
    <row r="86" spans="1:7" ht="12" customHeight="1">
      <c r="A86" s="92"/>
      <c r="B86" s="111" t="s">
        <v>95</v>
      </c>
      <c r="C86" s="86">
        <f>+G65</f>
        <v>185036.2</v>
      </c>
      <c r="D86" s="112">
        <f>(C86/C87)</f>
        <v>6.2249159733466931E-2</v>
      </c>
      <c r="E86" s="88"/>
      <c r="F86" s="88"/>
      <c r="G86" s="89"/>
    </row>
    <row r="87" spans="1:7" ht="12.75" customHeight="1" thickBot="1">
      <c r="A87" s="92"/>
      <c r="B87" s="113" t="s">
        <v>96</v>
      </c>
      <c r="C87" s="114">
        <f>SUM(C81:C86)</f>
        <v>2972509.2</v>
      </c>
      <c r="D87" s="115">
        <f>SUM(D81:D86)</f>
        <v>0.99999999999999989</v>
      </c>
      <c r="E87" s="88"/>
      <c r="F87" s="88"/>
      <c r="G87" s="89"/>
    </row>
    <row r="88" spans="1:7" ht="12" customHeight="1">
      <c r="A88" s="92"/>
      <c r="B88" s="107"/>
      <c r="C88" s="94"/>
      <c r="D88" s="94"/>
      <c r="E88" s="94"/>
      <c r="F88" s="94"/>
      <c r="G88" s="89"/>
    </row>
    <row r="89" spans="1:7" ht="12.75" customHeight="1">
      <c r="A89" s="92"/>
      <c r="B89" s="108"/>
      <c r="C89" s="94"/>
      <c r="D89" s="94"/>
      <c r="E89" s="94"/>
      <c r="F89" s="94"/>
      <c r="G89" s="89"/>
    </row>
    <row r="90" spans="1:7" ht="12" customHeight="1" thickBot="1">
      <c r="A90" s="82"/>
      <c r="B90" s="128"/>
      <c r="C90" s="129" t="s">
        <v>97</v>
      </c>
      <c r="D90" s="130"/>
      <c r="E90" s="131"/>
      <c r="F90" s="87"/>
      <c r="G90" s="89"/>
    </row>
    <row r="91" spans="1:7" ht="12" customHeight="1">
      <c r="A91" s="92"/>
      <c r="B91" s="132" t="s">
        <v>98</v>
      </c>
      <c r="C91" s="138">
        <v>900</v>
      </c>
      <c r="D91" s="138">
        <v>920</v>
      </c>
      <c r="E91" s="139">
        <v>1000</v>
      </c>
      <c r="F91" s="127"/>
      <c r="G91" s="90"/>
    </row>
    <row r="92" spans="1:7" ht="12.75" customHeight="1" thickBot="1">
      <c r="A92" s="92"/>
      <c r="B92" s="113" t="s">
        <v>99</v>
      </c>
      <c r="C92" s="114">
        <f>(G66/C91)</f>
        <v>4317.5113333333338</v>
      </c>
      <c r="D92" s="114">
        <f>(G66/D91)</f>
        <v>4223.6523913043484</v>
      </c>
      <c r="E92" s="133">
        <f>(G66/E91)</f>
        <v>3885.7602000000002</v>
      </c>
      <c r="F92" s="127"/>
      <c r="G92" s="90"/>
    </row>
    <row r="93" spans="1:7" ht="15.6" customHeight="1">
      <c r="A93" s="92"/>
      <c r="B93" s="118" t="s">
        <v>100</v>
      </c>
      <c r="C93" s="91"/>
      <c r="D93" s="91"/>
      <c r="E93" s="91"/>
      <c r="F93" s="91"/>
      <c r="G93" s="9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8D76F7-228B-4607-A691-FB1F9F1CC34E}"/>
</file>

<file path=customXml/itemProps2.xml><?xml version="1.0" encoding="utf-8"?>
<ds:datastoreItem xmlns:ds="http://schemas.openxmlformats.org/officeDocument/2006/customXml" ds:itemID="{E0AFDEC0-82F7-4765-AE87-CAB2BFF0B5CC}"/>
</file>

<file path=customXml/itemProps3.xml><?xml version="1.0" encoding="utf-8"?>
<ds:datastoreItem xmlns:ds="http://schemas.openxmlformats.org/officeDocument/2006/customXml" ds:itemID="{0D59BE1B-7790-41B3-B7F3-655A5DFA33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