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BULNES 2022\"/>
    </mc:Choice>
  </mc:AlternateContent>
  <xr:revisionPtr revIDLastSave="1" documentId="11_6AF6D6C12ADA7998E35961BBCB1555BE17810C79" xr6:coauthVersionLast="47" xr6:coauthVersionMax="47" xr10:uidLastSave="{CF5BFFA9-514E-40A6-9E90-8817DF94FA20}"/>
  <bookViews>
    <workbookView xWindow="0" yWindow="0" windowWidth="17790" windowHeight="11925" xr2:uid="{00000000-000D-0000-FFFF-FFFF00000000}"/>
  </bookViews>
  <sheets>
    <sheet name="ALFALF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" l="1"/>
  <c r="G34" i="1" l="1"/>
  <c r="G37" i="1" l="1"/>
  <c r="G21" i="1"/>
  <c r="G22" i="1"/>
  <c r="G23" i="1"/>
  <c r="G24" i="1" s="1"/>
  <c r="C72" i="1" s="1"/>
  <c r="G29" i="1"/>
  <c r="G43" i="1"/>
  <c r="G44" i="1"/>
  <c r="G45" i="1"/>
  <c r="G46" i="1"/>
  <c r="G47" i="1"/>
  <c r="G52" i="1"/>
  <c r="G53" i="1" s="1"/>
  <c r="C76" i="1" s="1"/>
  <c r="C73" i="1"/>
  <c r="G12" i="1"/>
  <c r="G58" i="1"/>
  <c r="G48" i="1" l="1"/>
  <c r="C75" i="1" s="1"/>
  <c r="C74" i="1"/>
  <c r="G55" i="1" l="1"/>
  <c r="G56" i="1" s="1"/>
  <c r="G57" i="1" s="1"/>
  <c r="C77" i="1" l="1"/>
  <c r="C78" i="1" s="1"/>
  <c r="D76" i="1" s="1"/>
  <c r="D83" i="1"/>
  <c r="C83" i="1"/>
  <c r="G59" i="1"/>
  <c r="E83" i="1"/>
  <c r="D77" i="1" l="1"/>
  <c r="D72" i="1"/>
  <c r="D75" i="1"/>
  <c r="D74" i="1"/>
  <c r="D78" i="1" l="1"/>
</calcChain>
</file>

<file path=xl/sharedStrings.xml><?xml version="1.0" encoding="utf-8"?>
<sst xmlns="http://schemas.openxmlformats.org/spreadsheetml/2006/main" count="134" uniqueCount="99">
  <si>
    <t>RUBRO O CULTIVO</t>
  </si>
  <si>
    <t>ALFALFA</t>
  </si>
  <si>
    <t>RENDIMIENTO (FARDOS/HAS)</t>
  </si>
  <si>
    <t xml:space="preserve">VARIEDAD </t>
  </si>
  <si>
    <t xml:space="preserve">wl 385 </t>
  </si>
  <si>
    <t>FECHA ESTIMADA  PRECIO VENTA</t>
  </si>
  <si>
    <t>MARZO 2023</t>
  </si>
  <si>
    <t>NIVEL TECNOLÓGICO</t>
  </si>
  <si>
    <t>Medio</t>
  </si>
  <si>
    <t>PRECIO ESPERADO ($/Fardos)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</si>
  <si>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</si>
  <si>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</si>
  <si>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</si>
  <si>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</si>
  <si>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</si>
  <si>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</si>
  <si>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</si>
  <si>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</si>
  <si>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</si>
  <si>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</si>
  <si>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AÑO 2022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</si>
  <si>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</si>
  <si>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</si>
  <si>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</si>
  <si>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</si>
  <si>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</si>
  <si>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</si>
  <si>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</si>
  <si>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</si>
  <si>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</si>
  <si>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</si>
  <si>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</si>
  <si>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Aplicaciones agroquimicos</t>
  </si>
  <si>
    <t>JH</t>
  </si>
  <si>
    <t>sept</t>
  </si>
  <si>
    <t>Control malezas</t>
  </si>
  <si>
    <t>octubre</t>
  </si>
  <si>
    <t>Riegos</t>
  </si>
  <si>
    <t>nov -  mar</t>
  </si>
  <si>
    <t>Subtotal Jornadas Hombre</t>
  </si>
  <si>
    <t>JORNADAS ANIMAL</t>
  </si>
  <si>
    <t>Subtotal Jornadas Animal</t>
  </si>
  <si>
    <t>MAQUINARIA</t>
  </si>
  <si>
    <t>Fumigadora barbecho químico</t>
  </si>
  <si>
    <t>JM</t>
  </si>
  <si>
    <t>julio</t>
  </si>
  <si>
    <t>Enfardado (con corte e hilerado)</t>
  </si>
  <si>
    <t>octubre-abril</t>
  </si>
  <si>
    <t>Encalado trompo</t>
  </si>
  <si>
    <t>agosto</t>
  </si>
  <si>
    <t>Subtotal Costo Maquinaria</t>
  </si>
  <si>
    <t>INSUMOS</t>
  </si>
  <si>
    <t>Insumos</t>
  </si>
  <si>
    <t>Unidad (Kg/l/u)</t>
  </si>
  <si>
    <t>Cantidad (Kg/l/u)</t>
  </si>
  <si>
    <t>FERTILIZANTES</t>
  </si>
  <si>
    <t>Semilla siembra</t>
  </si>
  <si>
    <t>Kg</t>
  </si>
  <si>
    <t>Abril-mayo</t>
  </si>
  <si>
    <t>Muriato de potasio</t>
  </si>
  <si>
    <t>kg</t>
  </si>
  <si>
    <t>Agost - sept</t>
  </si>
  <si>
    <t>Carbonato de Calcio</t>
  </si>
  <si>
    <t>Super Fosfato Triple</t>
  </si>
  <si>
    <t>HERBICIDA</t>
  </si>
  <si>
    <t>Pivot</t>
  </si>
  <si>
    <t>lts</t>
  </si>
  <si>
    <t>Subtotal Insumos</t>
  </si>
  <si>
    <t>OTROS</t>
  </si>
  <si>
    <t>Item</t>
  </si>
  <si>
    <t>FLETES</t>
  </si>
  <si>
    <t>Agosto-diciembre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</si>
  <si>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</si>
  <si>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</si>
  <si>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</si>
  <si>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</si>
  <si>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</si>
  <si>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</si>
  <si>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</si>
  <si>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</si>
  <si>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</si>
  <si>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</si>
  <si>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</si>
  <si>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</si>
  <si>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</si>
  <si>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</si>
  <si>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</si>
  <si>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</si>
  <si>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</si>
  <si>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</si>
  <si>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</si>
  <si>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</si>
  <si>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</si>
  <si>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</si>
  <si>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</si>
  <si>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($/fardo)</t>
  </si>
  <si>
    <t>Rendimiento (fardos/hà)</t>
  </si>
  <si>
    <t>Costo unitario ($/fardo)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</si>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</sst>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#,##0_ ;\-#,##0\ "/>
    <numFmt numFmtId="170" formatCode="_-* #,##0_-;\-* #,##0_-;_-* &quot;-&quot;??_-;_-@_-"/>
    <numFmt numFmtId="171" formatCode="#,##0.000"/>
  </numFmts>
  <fonts count="23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theme="1"/>
      <name val="Helvetica Neue"/>
      <family val="2"/>
      <scheme val="minor"/>
    </font>
    <font>
      <b/>
      <sz val="9"/>
      <color indexed="15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4">
    <xf numFmtId="0" fontId="0" fillId="0" borderId="0" applyNumberFormat="0" applyFill="0" applyBorder="0" applyProtection="0"/>
    <xf numFmtId="0" fontId="19" fillId="0" borderId="21"/>
    <xf numFmtId="164" fontId="20" fillId="0" borderId="0" applyFont="0" applyFill="0" applyBorder="0" applyAlignment="0" applyProtection="0"/>
    <xf numFmtId="0" fontId="1" fillId="0" borderId="21"/>
  </cellStyleXfs>
  <cellXfs count="16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2" fillId="3" borderId="5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right"/>
    </xf>
    <xf numFmtId="0" fontId="3" fillId="2" borderId="7" xfId="0" applyFont="1" applyFill="1" applyBorder="1"/>
    <xf numFmtId="3" fontId="3" fillId="2" borderId="6" xfId="0" applyNumberFormat="1" applyFont="1" applyFill="1" applyBorder="1"/>
    <xf numFmtId="49" fontId="5" fillId="2" borderId="5" xfId="0" applyNumberFormat="1" applyFont="1" applyFill="1" applyBorder="1" applyAlignment="1">
      <alignment vertical="center" wrapText="1"/>
    </xf>
    <xf numFmtId="0" fontId="6" fillId="2" borderId="7" xfId="0" applyFont="1" applyFill="1" applyBorder="1"/>
    <xf numFmtId="49" fontId="5" fillId="2" borderId="6" xfId="0" applyNumberFormat="1" applyFont="1" applyFill="1" applyBorder="1" applyAlignment="1">
      <alignment horizontal="right"/>
    </xf>
    <xf numFmtId="165" fontId="5" fillId="2" borderId="6" xfId="0" applyNumberFormat="1" applyFont="1" applyFill="1" applyBorder="1"/>
    <xf numFmtId="49" fontId="5" fillId="2" borderId="6" xfId="0" applyNumberFormat="1" applyFont="1" applyFill="1" applyBorder="1" applyAlignment="1">
      <alignment horizontal="right" wrapText="1"/>
    </xf>
    <xf numFmtId="49" fontId="5" fillId="2" borderId="6" xfId="0" applyNumberFormat="1" applyFont="1" applyFill="1" applyBorder="1"/>
    <xf numFmtId="0" fontId="5" fillId="2" borderId="6" xfId="0" applyFont="1" applyFill="1" applyBorder="1"/>
    <xf numFmtId="3" fontId="5" fillId="2" borderId="6" xfId="0" applyNumberFormat="1" applyFont="1" applyFill="1" applyBorder="1" applyAlignment="1">
      <alignment horizontal="right" wrapText="1"/>
    </xf>
    <xf numFmtId="14" fontId="5" fillId="2" borderId="6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/>
    <xf numFmtId="0" fontId="3" fillId="2" borderId="3" xfId="0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3" fillId="2" borderId="11" xfId="0" applyFont="1" applyFill="1" applyBorder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vertical="center"/>
    </xf>
    <xf numFmtId="3" fontId="3" fillId="2" borderId="12" xfId="0" applyNumberFormat="1" applyFont="1" applyFill="1" applyBorder="1"/>
    <xf numFmtId="49" fontId="2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3" fillId="2" borderId="17" xfId="0" applyFont="1" applyFill="1" applyBorder="1"/>
    <xf numFmtId="0" fontId="3" fillId="2" borderId="18" xfId="0" applyFont="1" applyFill="1" applyBorder="1"/>
    <xf numFmtId="3" fontId="3" fillId="2" borderId="18" xfId="0" applyNumberFormat="1" applyFont="1" applyFill="1" applyBorder="1"/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horizontal="center"/>
    </xf>
    <xf numFmtId="0" fontId="2" fillId="5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0" fillId="2" borderId="19" xfId="0" applyFill="1" applyBorder="1"/>
    <xf numFmtId="167" fontId="2" fillId="2" borderId="21" xfId="0" applyNumberFormat="1" applyFont="1" applyFill="1" applyBorder="1" applyAlignment="1">
      <alignment vertical="center"/>
    </xf>
    <xf numFmtId="167" fontId="16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3" fillId="2" borderId="24" xfId="0" applyFont="1" applyFill="1" applyBorder="1"/>
    <xf numFmtId="3" fontId="3" fillId="2" borderId="24" xfId="0" applyNumberFormat="1" applyFont="1" applyFill="1" applyBorder="1"/>
    <xf numFmtId="49" fontId="2" fillId="5" borderId="25" xfId="0" applyNumberFormat="1" applyFont="1" applyFill="1" applyBorder="1" applyAlignment="1">
      <alignment vertical="center"/>
    </xf>
    <xf numFmtId="0" fontId="2" fillId="5" borderId="26" xfId="0" applyFont="1" applyFill="1" applyBorder="1" applyAlignment="1">
      <alignment vertical="center"/>
    </xf>
    <xf numFmtId="167" fontId="2" fillId="5" borderId="27" xfId="0" applyNumberFormat="1" applyFont="1" applyFill="1" applyBorder="1" applyAlignment="1">
      <alignment vertical="center"/>
    </xf>
    <xf numFmtId="49" fontId="2" fillId="3" borderId="28" xfId="0" applyNumberFormat="1" applyFont="1" applyFill="1" applyBorder="1" applyAlignment="1">
      <alignment vertical="center"/>
    </xf>
    <xf numFmtId="167" fontId="2" fillId="3" borderId="29" xfId="0" applyNumberFormat="1" applyFont="1" applyFill="1" applyBorder="1" applyAlignment="1">
      <alignment vertical="center"/>
    </xf>
    <xf numFmtId="49" fontId="2" fillId="5" borderId="28" xfId="0" applyNumberFormat="1" applyFont="1" applyFill="1" applyBorder="1" applyAlignment="1">
      <alignment vertical="center"/>
    </xf>
    <xf numFmtId="167" fontId="2" fillId="5" borderId="29" xfId="0" applyNumberFormat="1" applyFont="1" applyFill="1" applyBorder="1" applyAlignment="1">
      <alignment vertical="center"/>
    </xf>
    <xf numFmtId="49" fontId="2" fillId="5" borderId="30" xfId="0" applyNumberFormat="1" applyFont="1" applyFill="1" applyBorder="1" applyAlignment="1">
      <alignment vertical="center"/>
    </xf>
    <xf numFmtId="0" fontId="10" fillId="5" borderId="31" xfId="0" applyFont="1" applyFill="1" applyBorder="1" applyAlignment="1">
      <alignment vertical="center"/>
    </xf>
    <xf numFmtId="167" fontId="2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0" fontId="15" fillId="2" borderId="44" xfId="0" applyFont="1" applyFill="1" applyBorder="1"/>
    <xf numFmtId="0" fontId="15" fillId="2" borderId="45" xfId="0" applyFont="1" applyFill="1" applyBorder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0" fontId="15" fillId="2" borderId="50" xfId="0" applyFont="1" applyFill="1" applyBorder="1"/>
    <xf numFmtId="0" fontId="0" fillId="0" borderId="21" xfId="0" applyNumberFormat="1" applyBorder="1"/>
    <xf numFmtId="3" fontId="3" fillId="2" borderId="15" xfId="0" applyNumberFormat="1" applyFont="1" applyFill="1" applyBorder="1" applyAlignment="1">
      <alignment vertical="center"/>
    </xf>
    <xf numFmtId="3" fontId="4" fillId="3" borderId="15" xfId="0" applyNumberFormat="1" applyFont="1" applyFill="1" applyBorder="1" applyAlignment="1">
      <alignment vertical="center"/>
    </xf>
    <xf numFmtId="49" fontId="5" fillId="2" borderId="56" xfId="0" applyNumberFormat="1" applyFont="1" applyFill="1" applyBorder="1" applyAlignment="1">
      <alignment wrapText="1"/>
    </xf>
    <xf numFmtId="49" fontId="5" fillId="2" borderId="56" xfId="0" applyNumberFormat="1" applyFont="1" applyFill="1" applyBorder="1" applyAlignment="1">
      <alignment horizontal="center"/>
    </xf>
    <xf numFmtId="3" fontId="5" fillId="2" borderId="56" xfId="0" applyNumberFormat="1" applyFont="1" applyFill="1" applyBorder="1"/>
    <xf numFmtId="49" fontId="5" fillId="2" borderId="56" xfId="0" applyNumberFormat="1" applyFont="1" applyFill="1" applyBorder="1" applyAlignment="1">
      <alignment horizontal="center" wrapText="1"/>
    </xf>
    <xf numFmtId="166" fontId="5" fillId="2" borderId="56" xfId="0" applyNumberFormat="1" applyFont="1" applyFill="1" applyBorder="1"/>
    <xf numFmtId="49" fontId="9" fillId="3" borderId="57" xfId="0" applyNumberFormat="1" applyFont="1" applyFill="1" applyBorder="1" applyAlignment="1">
      <alignment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vertical="center"/>
    </xf>
    <xf numFmtId="3" fontId="9" fillId="3" borderId="57" xfId="0" applyNumberFormat="1" applyFont="1" applyFill="1" applyBorder="1" applyAlignment="1">
      <alignment vertical="center"/>
    </xf>
    <xf numFmtId="0" fontId="18" fillId="0" borderId="55" xfId="0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49" fontId="2" fillId="3" borderId="56" xfId="0" applyNumberFormat="1" applyFont="1" applyFill="1" applyBorder="1" applyAlignment="1">
      <alignment horizontal="center" vertical="center" wrapText="1"/>
    </xf>
    <xf numFmtId="49" fontId="2" fillId="3" borderId="58" xfId="0" applyNumberFormat="1" applyFont="1" applyFill="1" applyBorder="1" applyAlignment="1">
      <alignment horizontal="center" vertical="center"/>
    </xf>
    <xf numFmtId="49" fontId="2" fillId="3" borderId="58" xfId="0" applyNumberFormat="1" applyFont="1" applyFill="1" applyBorder="1" applyAlignment="1">
      <alignment horizontal="center" vertical="center" wrapText="1"/>
    </xf>
    <xf numFmtId="0" fontId="18" fillId="10" borderId="55" xfId="0" applyFont="1" applyFill="1" applyBorder="1" applyAlignment="1">
      <alignment horizontal="right"/>
    </xf>
    <xf numFmtId="0" fontId="18" fillId="11" borderId="55" xfId="0" applyFont="1" applyFill="1" applyBorder="1"/>
    <xf numFmtId="0" fontId="18" fillId="0" borderId="55" xfId="0" applyFont="1" applyFill="1" applyBorder="1" applyAlignment="1">
      <alignment horizontal="center"/>
    </xf>
    <xf numFmtId="3" fontId="18" fillId="0" borderId="55" xfId="0" applyNumberFormat="1" applyFont="1" applyFill="1" applyBorder="1" applyAlignment="1">
      <alignment horizontal="right"/>
    </xf>
    <xf numFmtId="169" fontId="18" fillId="0" borderId="55" xfId="0" applyNumberFormat="1" applyFont="1" applyFill="1" applyBorder="1" applyAlignment="1">
      <alignment horizontal="right"/>
    </xf>
    <xf numFmtId="0" fontId="17" fillId="10" borderId="55" xfId="3" applyFont="1" applyFill="1" applyBorder="1"/>
    <xf numFmtId="170" fontId="18" fillId="0" borderId="55" xfId="2" applyNumberFormat="1" applyFont="1" applyBorder="1" applyAlignment="1">
      <alignment horizontal="center"/>
    </xf>
    <xf numFmtId="0" fontId="17" fillId="10" borderId="55" xfId="3" applyFont="1" applyFill="1" applyBorder="1" applyAlignment="1">
      <alignment horizontal="center"/>
    </xf>
    <xf numFmtId="0" fontId="21" fillId="0" borderId="55" xfId="0" applyFont="1" applyFill="1" applyBorder="1"/>
    <xf numFmtId="0" fontId="18" fillId="11" borderId="55" xfId="0" applyFont="1" applyFill="1" applyBorder="1" applyAlignment="1">
      <alignment horizontal="center"/>
    </xf>
    <xf numFmtId="3" fontId="18" fillId="0" borderId="55" xfId="0" applyNumberFormat="1" applyFont="1" applyBorder="1" applyAlignment="1">
      <alignment horizontal="right"/>
    </xf>
    <xf numFmtId="169" fontId="18" fillId="0" borderId="55" xfId="0" applyNumberFormat="1" applyFont="1" applyBorder="1" applyAlignment="1">
      <alignment horizontal="right"/>
    </xf>
    <xf numFmtId="0" fontId="18" fillId="0" borderId="55" xfId="0" applyFont="1" applyFill="1" applyBorder="1"/>
    <xf numFmtId="3" fontId="3" fillId="0" borderId="21" xfId="1" applyNumberFormat="1" applyFont="1" applyAlignment="1">
      <alignment horizontal="right"/>
    </xf>
    <xf numFmtId="171" fontId="3" fillId="0" borderId="21" xfId="1" applyNumberFormat="1" applyFont="1" applyAlignment="1">
      <alignment horizontal="right"/>
    </xf>
    <xf numFmtId="3" fontId="0" fillId="0" borderId="0" xfId="0" applyNumberFormat="1"/>
    <xf numFmtId="0" fontId="20" fillId="0" borderId="0" xfId="0" applyNumberFormat="1" applyFont="1"/>
    <xf numFmtId="171" fontId="17" fillId="10" borderId="55" xfId="3" applyNumberFormat="1" applyFont="1" applyFill="1" applyBorder="1" applyAlignment="1">
      <alignment horizontal="center"/>
    </xf>
    <xf numFmtId="0" fontId="3" fillId="9" borderId="42" xfId="0" applyFont="1" applyFill="1" applyBorder="1"/>
    <xf numFmtId="0" fontId="3" fillId="7" borderId="21" xfId="0" applyFont="1" applyFill="1" applyBorder="1"/>
    <xf numFmtId="49" fontId="16" fillId="8" borderId="33" xfId="0" applyNumberFormat="1" applyFont="1" applyFill="1" applyBorder="1" applyAlignment="1">
      <alignment vertical="center"/>
    </xf>
    <xf numFmtId="49" fontId="16" fillId="8" borderId="22" xfId="0" applyNumberFormat="1" applyFont="1" applyFill="1" applyBorder="1" applyAlignment="1">
      <alignment vertical="center"/>
    </xf>
    <xf numFmtId="49" fontId="3" fillId="8" borderId="34" xfId="0" applyNumberFormat="1" applyFont="1" applyFill="1" applyBorder="1"/>
    <xf numFmtId="49" fontId="16" fillId="2" borderId="35" xfId="0" applyNumberFormat="1" applyFont="1" applyFill="1" applyBorder="1" applyAlignment="1">
      <alignment vertical="center"/>
    </xf>
    <xf numFmtId="3" fontId="16" fillId="2" borderId="6" xfId="0" applyNumberFormat="1" applyFont="1" applyFill="1" applyBorder="1" applyAlignment="1">
      <alignment vertical="center"/>
    </xf>
    <xf numFmtId="9" fontId="3" fillId="2" borderId="36" xfId="0" applyNumberFormat="1" applyFont="1" applyFill="1" applyBorder="1"/>
    <xf numFmtId="168" fontId="16" fillId="2" borderId="6" xfId="0" applyNumberFormat="1" applyFont="1" applyFill="1" applyBorder="1" applyAlignment="1">
      <alignment vertical="center"/>
    </xf>
    <xf numFmtId="0" fontId="2" fillId="7" borderId="21" xfId="0" applyFont="1" applyFill="1" applyBorder="1" applyAlignment="1">
      <alignment vertical="center"/>
    </xf>
    <xf numFmtId="49" fontId="16" fillId="8" borderId="37" xfId="0" applyNumberFormat="1" applyFont="1" applyFill="1" applyBorder="1" applyAlignment="1">
      <alignment vertical="center"/>
    </xf>
    <xf numFmtId="168" fontId="16" fillId="8" borderId="38" xfId="0" applyNumberFormat="1" applyFont="1" applyFill="1" applyBorder="1" applyAlignment="1">
      <alignment vertical="center"/>
    </xf>
    <xf numFmtId="9" fontId="16" fillId="8" borderId="39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2" fillId="9" borderId="20" xfId="0" applyFont="1" applyFill="1" applyBorder="1" applyAlignment="1">
      <alignment vertical="center"/>
    </xf>
    <xf numFmtId="49" fontId="22" fillId="9" borderId="21" xfId="0" applyNumberFormat="1" applyFont="1" applyFill="1" applyBorder="1" applyAlignment="1">
      <alignment vertical="center"/>
    </xf>
    <xf numFmtId="0" fontId="2" fillId="9" borderId="21" xfId="0" applyFont="1" applyFill="1" applyBorder="1" applyAlignment="1">
      <alignment vertical="center"/>
    </xf>
    <xf numFmtId="0" fontId="2" fillId="9" borderId="51" xfId="0" applyFont="1" applyFill="1" applyBorder="1" applyAlignment="1">
      <alignment vertical="center"/>
    </xf>
    <xf numFmtId="0" fontId="2" fillId="7" borderId="20" xfId="0" applyFont="1" applyFill="1" applyBorder="1" applyAlignment="1">
      <alignment vertical="center"/>
    </xf>
    <xf numFmtId="49" fontId="16" fillId="8" borderId="52" xfId="0" applyNumberFormat="1" applyFont="1" applyFill="1" applyBorder="1" applyAlignment="1">
      <alignment vertical="center"/>
    </xf>
    <xf numFmtId="0" fontId="16" fillId="8" borderId="53" xfId="0" applyNumberFormat="1" applyFont="1" applyFill="1" applyBorder="1" applyAlignment="1">
      <alignment vertical="center"/>
    </xf>
    <xf numFmtId="0" fontId="16" fillId="8" borderId="54" xfId="0" applyNumberFormat="1" applyFont="1" applyFill="1" applyBorder="1" applyAlignment="1">
      <alignment vertical="center"/>
    </xf>
    <xf numFmtId="0" fontId="16" fillId="7" borderId="21" xfId="0" applyFont="1" applyFill="1" applyBorder="1" applyAlignment="1">
      <alignment vertical="center"/>
    </xf>
    <xf numFmtId="168" fontId="16" fillId="8" borderId="39" xfId="0" applyNumberFormat="1" applyFont="1" applyFill="1" applyBorder="1" applyAlignment="1">
      <alignment vertical="center"/>
    </xf>
    <xf numFmtId="49" fontId="3" fillId="2" borderId="21" xfId="0" applyNumberFormat="1" applyFont="1" applyFill="1" applyBorder="1" applyAlignment="1">
      <alignment vertical="center"/>
    </xf>
    <xf numFmtId="0" fontId="3" fillId="2" borderId="21" xfId="0" applyFont="1" applyFill="1" applyBorder="1"/>
    <xf numFmtId="0" fontId="3" fillId="0" borderId="0" xfId="0" applyNumberFormat="1" applyFont="1"/>
    <xf numFmtId="49" fontId="22" fillId="9" borderId="40" xfId="0" applyNumberFormat="1" applyFont="1" applyFill="1" applyBorder="1" applyAlignment="1">
      <alignment vertical="center"/>
    </xf>
    <xf numFmtId="0" fontId="16" fillId="9" borderId="41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/>
    <xf numFmtId="0" fontId="5" fillId="2" borderId="6" xfId="0" applyFont="1" applyFill="1" applyBorder="1" applyAlignment="1"/>
  </cellXfs>
  <cellStyles count="4">
    <cellStyle name="Millares" xfId="2" builtinId="3"/>
    <cellStyle name="Normal" xfId="0" builtinId="0"/>
    <cellStyle name="Normal 2" xfId="1" xr:uid="{00000000-0005-0000-0000-000002000000}"/>
    <cellStyle name="Normal 3 2" xfId="3" xr:uid="{00000000-0005-0000-0000-000003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514350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U85"/>
  <sheetViews>
    <sheetView showGridLines="0" tabSelected="1" topLeftCell="A57" zoomScale="110" zoomScaleNormal="110" workbookViewId="0">
      <selection activeCell="K42" sqref="K42"/>
    </sheetView>
  </sheetViews>
  <sheetFormatPr defaultColWidth="10.85546875" defaultRowHeight="11.25" customHeight="1"/>
  <cols>
    <col min="1" max="1" width="4.42578125" style="1" customWidth="1"/>
    <col min="2" max="2" width="21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60" t="s">
        <v>2</v>
      </c>
      <c r="F9" s="161"/>
      <c r="G9" s="9">
        <v>550</v>
      </c>
    </row>
    <row r="10" spans="1:7" ht="26.25" customHeight="1">
      <c r="A10" s="5"/>
      <c r="B10" s="10" t="s">
        <v>3</v>
      </c>
      <c r="C10" s="109" t="s">
        <v>4</v>
      </c>
      <c r="D10" s="11"/>
      <c r="E10" s="158" t="s">
        <v>5</v>
      </c>
      <c r="F10" s="159"/>
      <c r="G10" s="12" t="s">
        <v>6</v>
      </c>
    </row>
    <row r="11" spans="1:7" ht="18" customHeight="1">
      <c r="A11" s="5"/>
      <c r="B11" s="10" t="s">
        <v>7</v>
      </c>
      <c r="C11" s="12" t="s">
        <v>8</v>
      </c>
      <c r="D11" s="11"/>
      <c r="E11" s="158" t="s">
        <v>9</v>
      </c>
      <c r="F11" s="159"/>
      <c r="G11" s="13">
        <v>4500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(G9*G11)</f>
        <v>2475000</v>
      </c>
    </row>
    <row r="13" spans="1:7" ht="11.25" customHeight="1">
      <c r="A13" s="5"/>
      <c r="B13" s="10" t="s">
        <v>13</v>
      </c>
      <c r="C13" s="12" t="s">
        <v>14</v>
      </c>
      <c r="D13" s="11"/>
      <c r="E13" s="158" t="s">
        <v>15</v>
      </c>
      <c r="F13" s="159"/>
      <c r="G13" s="12" t="s">
        <v>16</v>
      </c>
    </row>
    <row r="14" spans="1:7" ht="13.5" customHeight="1">
      <c r="A14" s="5"/>
      <c r="B14" s="10" t="s">
        <v>17</v>
      </c>
      <c r="C14" s="12" t="s">
        <v>18</v>
      </c>
      <c r="D14" s="11"/>
      <c r="E14" s="158" t="s">
        <v>19</v>
      </c>
      <c r="F14" s="159"/>
      <c r="G14" s="12" t="s">
        <v>20</v>
      </c>
    </row>
    <row r="15" spans="1:7" ht="25.5" customHeight="1">
      <c r="A15" s="5"/>
      <c r="B15" s="10" t="s">
        <v>21</v>
      </c>
      <c r="C15" s="18">
        <v>44736</v>
      </c>
      <c r="D15" s="11"/>
      <c r="E15" s="164" t="s">
        <v>22</v>
      </c>
      <c r="F15" s="165"/>
      <c r="G15" s="14" t="s">
        <v>23</v>
      </c>
    </row>
    <row r="16" spans="1:7" ht="12" customHeight="1">
      <c r="A16" s="2"/>
      <c r="B16" s="19"/>
      <c r="C16" s="20"/>
      <c r="D16" s="21"/>
      <c r="E16" s="22"/>
      <c r="F16" s="22"/>
      <c r="G16" s="23"/>
    </row>
    <row r="17" spans="1:12" ht="12" customHeight="1">
      <c r="A17" s="24"/>
      <c r="B17" s="162" t="s">
        <v>24</v>
      </c>
      <c r="C17" s="163"/>
      <c r="D17" s="163"/>
      <c r="E17" s="163"/>
      <c r="F17" s="163"/>
      <c r="G17" s="163"/>
    </row>
    <row r="18" spans="1:12" ht="12" customHeight="1">
      <c r="A18" s="2"/>
      <c r="B18" s="25"/>
      <c r="C18" s="26"/>
      <c r="D18" s="26"/>
      <c r="E18" s="26"/>
      <c r="F18" s="27"/>
      <c r="G18" s="27"/>
    </row>
    <row r="19" spans="1:12" ht="12" customHeight="1">
      <c r="A19" s="5"/>
      <c r="B19" s="28" t="s">
        <v>25</v>
      </c>
      <c r="C19" s="29"/>
      <c r="D19" s="30"/>
      <c r="E19" s="30"/>
      <c r="F19" s="30"/>
      <c r="G19" s="30"/>
    </row>
    <row r="20" spans="1:12" ht="24" customHeight="1">
      <c r="A20" s="24"/>
      <c r="B20" s="106" t="s">
        <v>26</v>
      </c>
      <c r="C20" s="106" t="s">
        <v>27</v>
      </c>
      <c r="D20" s="106" t="s">
        <v>28</v>
      </c>
      <c r="E20" s="106" t="s">
        <v>29</v>
      </c>
      <c r="F20" s="106" t="s">
        <v>30</v>
      </c>
      <c r="G20" s="106" t="s">
        <v>31</v>
      </c>
    </row>
    <row r="21" spans="1:12" ht="27" customHeight="1">
      <c r="A21" s="67"/>
      <c r="B21" s="110" t="s">
        <v>32</v>
      </c>
      <c r="C21" s="105" t="s">
        <v>33</v>
      </c>
      <c r="D21" s="104">
        <v>6</v>
      </c>
      <c r="E21" s="111" t="s">
        <v>34</v>
      </c>
      <c r="F21" s="112">
        <v>20000</v>
      </c>
      <c r="G21" s="113">
        <f>F21*D21</f>
        <v>120000</v>
      </c>
    </row>
    <row r="22" spans="1:12" ht="12.75" customHeight="1">
      <c r="A22" s="67"/>
      <c r="B22" s="110" t="s">
        <v>35</v>
      </c>
      <c r="C22" s="105" t="s">
        <v>33</v>
      </c>
      <c r="D22" s="104">
        <v>1</v>
      </c>
      <c r="E22" s="111" t="s">
        <v>36</v>
      </c>
      <c r="F22" s="112">
        <v>20000</v>
      </c>
      <c r="G22" s="113">
        <f>F22*D22</f>
        <v>20000</v>
      </c>
    </row>
    <row r="23" spans="1:12" ht="12.75" customHeight="1">
      <c r="A23" s="67"/>
      <c r="B23" s="110" t="s">
        <v>37</v>
      </c>
      <c r="C23" s="105" t="s">
        <v>33</v>
      </c>
      <c r="D23" s="104">
        <v>8</v>
      </c>
      <c r="E23" s="111" t="s">
        <v>38</v>
      </c>
      <c r="F23" s="112">
        <v>20000</v>
      </c>
      <c r="G23" s="113">
        <f>F23*D23</f>
        <v>160000</v>
      </c>
    </row>
    <row r="24" spans="1:12" ht="12.75" customHeight="1">
      <c r="A24" s="24"/>
      <c r="B24" s="31" t="s">
        <v>39</v>
      </c>
      <c r="C24" s="32"/>
      <c r="D24" s="32"/>
      <c r="E24" s="32"/>
      <c r="F24" s="33"/>
      <c r="G24" s="34">
        <f>SUM(G21:G23)</f>
        <v>300000</v>
      </c>
      <c r="K24" s="125"/>
    </row>
    <row r="25" spans="1:12" ht="12" customHeight="1">
      <c r="A25" s="2"/>
      <c r="B25" s="25"/>
      <c r="C25" s="27"/>
      <c r="D25" s="27"/>
      <c r="E25" s="27"/>
      <c r="F25" s="35"/>
      <c r="G25" s="35"/>
    </row>
    <row r="26" spans="1:12" ht="12" customHeight="1">
      <c r="A26" s="5"/>
      <c r="B26" s="36" t="s">
        <v>40</v>
      </c>
      <c r="C26" s="37"/>
      <c r="D26" s="38"/>
      <c r="E26" s="38"/>
      <c r="F26" s="39"/>
      <c r="G26" s="39"/>
    </row>
    <row r="27" spans="1:12" ht="24" customHeight="1">
      <c r="A27" s="5"/>
      <c r="B27" s="40" t="s">
        <v>26</v>
      </c>
      <c r="C27" s="41" t="s">
        <v>27</v>
      </c>
      <c r="D27" s="41" t="s">
        <v>28</v>
      </c>
      <c r="E27" s="40" t="s">
        <v>29</v>
      </c>
      <c r="F27" s="41" t="s">
        <v>30</v>
      </c>
      <c r="G27" s="40" t="s">
        <v>31</v>
      </c>
    </row>
    <row r="28" spans="1:12" ht="12" customHeight="1">
      <c r="A28" s="5"/>
      <c r="B28" s="42"/>
      <c r="C28" s="43"/>
      <c r="D28" s="43"/>
      <c r="E28" s="43"/>
      <c r="F28" s="93"/>
      <c r="G28" s="93"/>
    </row>
    <row r="29" spans="1:12" ht="12" customHeight="1">
      <c r="A29" s="5"/>
      <c r="B29" s="44" t="s">
        <v>41</v>
      </c>
      <c r="C29" s="45"/>
      <c r="D29" s="45"/>
      <c r="E29" s="45"/>
      <c r="F29" s="46"/>
      <c r="G29" s="94">
        <f>SUM(G28)</f>
        <v>0</v>
      </c>
    </row>
    <row r="30" spans="1:12" ht="12" customHeight="1">
      <c r="A30" s="2"/>
      <c r="B30" s="47"/>
      <c r="C30" s="48"/>
      <c r="D30" s="48"/>
      <c r="E30" s="48"/>
      <c r="F30" s="49"/>
      <c r="G30" s="49"/>
    </row>
    <row r="31" spans="1:12" ht="12" customHeight="1">
      <c r="A31" s="5"/>
      <c r="B31" s="36" t="s">
        <v>42</v>
      </c>
      <c r="C31" s="37"/>
      <c r="D31" s="38"/>
      <c r="E31" s="38"/>
      <c r="F31" s="39"/>
      <c r="G31" s="39"/>
    </row>
    <row r="32" spans="1:12" ht="24" customHeight="1">
      <c r="A32" s="5"/>
      <c r="B32" s="107" t="s">
        <v>26</v>
      </c>
      <c r="C32" s="107" t="s">
        <v>27</v>
      </c>
      <c r="D32" s="107" t="s">
        <v>28</v>
      </c>
      <c r="E32" s="107" t="s">
        <v>29</v>
      </c>
      <c r="F32" s="108" t="s">
        <v>30</v>
      </c>
      <c r="G32" s="107" t="s">
        <v>31</v>
      </c>
      <c r="J32" s="123"/>
      <c r="K32" s="122"/>
      <c r="L32" s="124"/>
    </row>
    <row r="33" spans="1:12" ht="12.75" customHeight="1">
      <c r="A33" s="67"/>
      <c r="B33" s="114" t="s">
        <v>43</v>
      </c>
      <c r="C33" s="115" t="s">
        <v>44</v>
      </c>
      <c r="D33" s="126">
        <v>0.125</v>
      </c>
      <c r="E33" s="116" t="s">
        <v>45</v>
      </c>
      <c r="F33" s="115">
        <v>200000</v>
      </c>
      <c r="G33" s="115">
        <v>25000</v>
      </c>
      <c r="I33" s="122"/>
      <c r="J33" s="123"/>
      <c r="K33" s="122"/>
      <c r="L33" s="124"/>
    </row>
    <row r="34" spans="1:12" ht="12.75" customHeight="1">
      <c r="A34" s="67"/>
      <c r="B34" s="114" t="s">
        <v>46</v>
      </c>
      <c r="C34" s="115" t="s">
        <v>27</v>
      </c>
      <c r="D34" s="126">
        <f>G9</f>
        <v>550</v>
      </c>
      <c r="E34" s="116" t="s">
        <v>47</v>
      </c>
      <c r="F34" s="115">
        <v>1000</v>
      </c>
      <c r="G34" s="115">
        <f>+D34*F34</f>
        <v>550000</v>
      </c>
      <c r="I34" s="122"/>
      <c r="J34" s="123"/>
      <c r="K34" s="122"/>
      <c r="L34" s="124"/>
    </row>
    <row r="35" spans="1:12" ht="12.75" customHeight="1">
      <c r="A35" s="67"/>
      <c r="B35" s="114" t="s">
        <v>48</v>
      </c>
      <c r="C35" s="115" t="s">
        <v>44</v>
      </c>
      <c r="D35" s="126">
        <v>0.125</v>
      </c>
      <c r="E35" s="116" t="s">
        <v>49</v>
      </c>
      <c r="F35" s="115">
        <v>200000</v>
      </c>
      <c r="G35" s="115">
        <v>25000</v>
      </c>
      <c r="I35" s="122"/>
      <c r="J35" s="123"/>
      <c r="K35" s="122"/>
      <c r="L35" s="124"/>
    </row>
    <row r="36" spans="1:12" ht="12.75" customHeight="1">
      <c r="A36" s="67"/>
      <c r="B36" s="114" t="s">
        <v>48</v>
      </c>
      <c r="C36" s="115" t="s">
        <v>44</v>
      </c>
      <c r="D36" s="126">
        <v>0.125</v>
      </c>
      <c r="E36" s="116" t="s">
        <v>49</v>
      </c>
      <c r="F36" s="115">
        <v>200000</v>
      </c>
      <c r="G36" s="115">
        <v>25000</v>
      </c>
      <c r="I36" s="122"/>
      <c r="J36" s="123"/>
      <c r="K36" s="122"/>
      <c r="L36" s="124"/>
    </row>
    <row r="37" spans="1:12" ht="12.75" customHeight="1">
      <c r="A37" s="5"/>
      <c r="B37" s="52" t="s">
        <v>50</v>
      </c>
      <c r="C37" s="53"/>
      <c r="D37" s="53"/>
      <c r="E37" s="53"/>
      <c r="F37" s="54"/>
      <c r="G37" s="55">
        <f>SUM(G33:G36)</f>
        <v>625000</v>
      </c>
      <c r="I37" s="122"/>
      <c r="J37" s="123"/>
      <c r="K37" s="122"/>
    </row>
    <row r="38" spans="1:12" ht="12" customHeight="1">
      <c r="A38" s="2"/>
      <c r="B38" s="47"/>
      <c r="C38" s="48"/>
      <c r="D38" s="48"/>
      <c r="E38" s="48"/>
      <c r="F38" s="49"/>
      <c r="G38" s="49"/>
    </row>
    <row r="39" spans="1:12" ht="12" customHeight="1">
      <c r="A39" s="5"/>
      <c r="B39" s="36" t="s">
        <v>51</v>
      </c>
      <c r="C39" s="37"/>
      <c r="D39" s="38"/>
      <c r="E39" s="38"/>
      <c r="F39" s="39"/>
      <c r="G39" s="39"/>
    </row>
    <row r="40" spans="1:12" ht="24" customHeight="1">
      <c r="A40" s="5"/>
      <c r="B40" s="51" t="s">
        <v>52</v>
      </c>
      <c r="C40" s="51" t="s">
        <v>53</v>
      </c>
      <c r="D40" s="51" t="s">
        <v>54</v>
      </c>
      <c r="E40" s="51" t="s">
        <v>29</v>
      </c>
      <c r="F40" s="51" t="s">
        <v>30</v>
      </c>
      <c r="G40" s="51" t="s">
        <v>31</v>
      </c>
      <c r="K40" s="92"/>
    </row>
    <row r="41" spans="1:12" ht="12.75" customHeight="1">
      <c r="A41" s="24"/>
      <c r="B41" s="117" t="s">
        <v>55</v>
      </c>
      <c r="C41" s="118"/>
      <c r="D41" s="104"/>
      <c r="E41" s="104"/>
      <c r="F41" s="119"/>
      <c r="G41" s="120"/>
      <c r="K41" s="92"/>
    </row>
    <row r="42" spans="1:12" ht="12.75" customHeight="1">
      <c r="A42" s="24"/>
      <c r="B42" s="121" t="s">
        <v>56</v>
      </c>
      <c r="C42" s="118" t="s">
        <v>57</v>
      </c>
      <c r="D42" s="104">
        <v>20</v>
      </c>
      <c r="E42" s="104" t="s">
        <v>58</v>
      </c>
      <c r="F42" s="119">
        <v>10634</v>
      </c>
      <c r="G42" s="120">
        <v>212680</v>
      </c>
    </row>
    <row r="43" spans="1:12" ht="12.75" customHeight="1">
      <c r="A43" s="24"/>
      <c r="B43" s="121" t="s">
        <v>59</v>
      </c>
      <c r="C43" s="111" t="s">
        <v>60</v>
      </c>
      <c r="D43" s="111">
        <v>100</v>
      </c>
      <c r="E43" s="111" t="s">
        <v>61</v>
      </c>
      <c r="F43" s="112">
        <v>1300</v>
      </c>
      <c r="G43" s="120">
        <f t="shared" ref="G43:G47" si="0">+D43*F43*1.19</f>
        <v>154700</v>
      </c>
    </row>
    <row r="44" spans="1:12" ht="12.75" customHeight="1">
      <c r="A44" s="24"/>
      <c r="B44" s="121" t="s">
        <v>62</v>
      </c>
      <c r="C44" s="111" t="s">
        <v>60</v>
      </c>
      <c r="D44" s="111">
        <v>1000</v>
      </c>
      <c r="E44" s="111" t="s">
        <v>61</v>
      </c>
      <c r="F44" s="112">
        <v>120</v>
      </c>
      <c r="G44" s="120">
        <f t="shared" si="0"/>
        <v>142800</v>
      </c>
    </row>
    <row r="45" spans="1:12" ht="12.75" customHeight="1">
      <c r="A45" s="24"/>
      <c r="B45" s="110" t="s">
        <v>63</v>
      </c>
      <c r="C45" s="111" t="s">
        <v>60</v>
      </c>
      <c r="D45" s="111">
        <v>200</v>
      </c>
      <c r="E45" s="111" t="s">
        <v>61</v>
      </c>
      <c r="F45" s="112">
        <v>1600</v>
      </c>
      <c r="G45" s="120">
        <f t="shared" si="0"/>
        <v>380800</v>
      </c>
    </row>
    <row r="46" spans="1:12" ht="12.75" customHeight="1">
      <c r="A46" s="24"/>
      <c r="B46" s="117" t="s">
        <v>64</v>
      </c>
      <c r="C46" s="111"/>
      <c r="D46" s="111"/>
      <c r="E46" s="111"/>
      <c r="F46" s="112"/>
      <c r="G46" s="120">
        <f t="shared" si="0"/>
        <v>0</v>
      </c>
    </row>
    <row r="47" spans="1:12" ht="12.75" customHeight="1">
      <c r="A47" s="24"/>
      <c r="B47" s="110" t="s">
        <v>65</v>
      </c>
      <c r="C47" s="118" t="s">
        <v>66</v>
      </c>
      <c r="D47" s="104">
        <v>2</v>
      </c>
      <c r="E47" s="104" t="s">
        <v>34</v>
      </c>
      <c r="F47" s="119">
        <v>35880</v>
      </c>
      <c r="G47" s="120">
        <f t="shared" si="0"/>
        <v>85394.4</v>
      </c>
    </row>
    <row r="48" spans="1:12" ht="13.5" customHeight="1">
      <c r="A48" s="5"/>
      <c r="B48" s="56" t="s">
        <v>67</v>
      </c>
      <c r="C48" s="57"/>
      <c r="D48" s="57"/>
      <c r="E48" s="57"/>
      <c r="F48" s="58"/>
      <c r="G48" s="59">
        <f>SUM(G41:G47)</f>
        <v>976374.4</v>
      </c>
    </row>
    <row r="49" spans="1:7" ht="12" customHeight="1">
      <c r="A49" s="2"/>
      <c r="B49" s="47"/>
      <c r="C49" s="48"/>
      <c r="D49" s="48"/>
      <c r="E49" s="60"/>
      <c r="F49" s="49"/>
      <c r="G49" s="49"/>
    </row>
    <row r="50" spans="1:7" ht="12" customHeight="1">
      <c r="A50" s="5"/>
      <c r="B50" s="36" t="s">
        <v>68</v>
      </c>
      <c r="C50" s="37"/>
      <c r="D50" s="38"/>
      <c r="E50" s="38"/>
      <c r="F50" s="39"/>
      <c r="G50" s="39"/>
    </row>
    <row r="51" spans="1:7" ht="24" customHeight="1">
      <c r="A51" s="5"/>
      <c r="B51" s="50" t="s">
        <v>69</v>
      </c>
      <c r="C51" s="51" t="s">
        <v>53</v>
      </c>
      <c r="D51" s="51" t="s">
        <v>54</v>
      </c>
      <c r="E51" s="50" t="s">
        <v>29</v>
      </c>
      <c r="F51" s="51" t="s">
        <v>30</v>
      </c>
      <c r="G51" s="50" t="s">
        <v>31</v>
      </c>
    </row>
    <row r="52" spans="1:7" ht="12.75" customHeight="1">
      <c r="A52" s="24"/>
      <c r="B52" s="95" t="s">
        <v>70</v>
      </c>
      <c r="C52" s="96" t="s">
        <v>53</v>
      </c>
      <c r="D52" s="97">
        <v>4</v>
      </c>
      <c r="E52" s="98" t="s">
        <v>71</v>
      </c>
      <c r="F52" s="99">
        <v>50000</v>
      </c>
      <c r="G52" s="97">
        <f>(D52*F52)</f>
        <v>200000</v>
      </c>
    </row>
    <row r="53" spans="1:7" ht="13.5" customHeight="1">
      <c r="A53" s="5"/>
      <c r="B53" s="100" t="s">
        <v>72</v>
      </c>
      <c r="C53" s="101"/>
      <c r="D53" s="101"/>
      <c r="E53" s="101"/>
      <c r="F53" s="102"/>
      <c r="G53" s="103">
        <f>SUM(G52)</f>
        <v>200000</v>
      </c>
    </row>
    <row r="54" spans="1:7" ht="12" customHeight="1">
      <c r="A54" s="2"/>
      <c r="B54" s="70"/>
      <c r="C54" s="70"/>
      <c r="D54" s="70"/>
      <c r="E54" s="70"/>
      <c r="F54" s="71"/>
      <c r="G54" s="71"/>
    </row>
    <row r="55" spans="1:7" ht="12" customHeight="1">
      <c r="A55" s="67"/>
      <c r="B55" s="72" t="s">
        <v>73</v>
      </c>
      <c r="C55" s="73"/>
      <c r="D55" s="73"/>
      <c r="E55" s="73"/>
      <c r="F55" s="73"/>
      <c r="G55" s="74">
        <f>G24+G29+G37+G48+G53</f>
        <v>2101374.4</v>
      </c>
    </row>
    <row r="56" spans="1:7" ht="12" customHeight="1">
      <c r="A56" s="67"/>
      <c r="B56" s="75" t="s">
        <v>74</v>
      </c>
      <c r="C56" s="62"/>
      <c r="D56" s="62"/>
      <c r="E56" s="62"/>
      <c r="F56" s="62"/>
      <c r="G56" s="76">
        <f>G55*0.05</f>
        <v>105068.72</v>
      </c>
    </row>
    <row r="57" spans="1:7" ht="12" customHeight="1">
      <c r="A57" s="67"/>
      <c r="B57" s="77" t="s">
        <v>75</v>
      </c>
      <c r="C57" s="61"/>
      <c r="D57" s="61"/>
      <c r="E57" s="61"/>
      <c r="F57" s="61"/>
      <c r="G57" s="78">
        <f>G56+G55</f>
        <v>2206443.12</v>
      </c>
    </row>
    <row r="58" spans="1:7" ht="12" customHeight="1">
      <c r="A58" s="67"/>
      <c r="B58" s="75" t="s">
        <v>76</v>
      </c>
      <c r="C58" s="62"/>
      <c r="D58" s="62"/>
      <c r="E58" s="62"/>
      <c r="F58" s="62"/>
      <c r="G58" s="76">
        <f>G12</f>
        <v>2475000</v>
      </c>
    </row>
    <row r="59" spans="1:7" ht="12" customHeight="1">
      <c r="A59" s="67"/>
      <c r="B59" s="79" t="s">
        <v>77</v>
      </c>
      <c r="C59" s="80"/>
      <c r="D59" s="80"/>
      <c r="E59" s="80"/>
      <c r="F59" s="80"/>
      <c r="G59" s="81">
        <f>G58-G57</f>
        <v>268556.87999999989</v>
      </c>
    </row>
    <row r="60" spans="1:7" ht="12" customHeight="1">
      <c r="A60" s="67"/>
      <c r="B60" s="68" t="s">
        <v>78</v>
      </c>
      <c r="C60" s="69"/>
      <c r="D60" s="69"/>
      <c r="E60" s="69"/>
      <c r="F60" s="69"/>
      <c r="G60" s="64"/>
    </row>
    <row r="61" spans="1:7" ht="12.75" customHeight="1" thickBot="1">
      <c r="A61" s="67"/>
      <c r="B61" s="82"/>
      <c r="C61" s="69"/>
      <c r="D61" s="69"/>
      <c r="E61" s="69"/>
      <c r="F61" s="69"/>
      <c r="G61" s="64"/>
    </row>
    <row r="62" spans="1:7" ht="12" customHeight="1">
      <c r="A62" s="67"/>
      <c r="B62" s="84" t="s">
        <v>79</v>
      </c>
      <c r="C62" s="85"/>
      <c r="D62" s="85"/>
      <c r="E62" s="85"/>
      <c r="F62" s="86"/>
      <c r="G62" s="64"/>
    </row>
    <row r="63" spans="1:7" ht="12" customHeight="1">
      <c r="A63" s="67"/>
      <c r="B63" s="87" t="s">
        <v>80</v>
      </c>
      <c r="C63" s="66"/>
      <c r="D63" s="66"/>
      <c r="E63" s="66"/>
      <c r="F63" s="88"/>
      <c r="G63" s="64"/>
    </row>
    <row r="64" spans="1:7" ht="12" customHeight="1">
      <c r="A64" s="67"/>
      <c r="B64" s="87" t="s">
        <v>81</v>
      </c>
      <c r="C64" s="66"/>
      <c r="D64" s="66"/>
      <c r="E64" s="66"/>
      <c r="F64" s="88"/>
      <c r="G64" s="64"/>
    </row>
    <row r="65" spans="1:7" ht="12" customHeight="1">
      <c r="A65" s="67"/>
      <c r="B65" s="87" t="s">
        <v>82</v>
      </c>
      <c r="C65" s="66"/>
      <c r="D65" s="66"/>
      <c r="E65" s="66"/>
      <c r="F65" s="88"/>
      <c r="G65" s="64"/>
    </row>
    <row r="66" spans="1:7" ht="12" customHeight="1">
      <c r="A66" s="67"/>
      <c r="B66" s="87" t="s">
        <v>83</v>
      </c>
      <c r="C66" s="66"/>
      <c r="D66" s="66"/>
      <c r="E66" s="66"/>
      <c r="F66" s="88"/>
      <c r="G66" s="64"/>
    </row>
    <row r="67" spans="1:7" ht="12" customHeight="1">
      <c r="A67" s="67"/>
      <c r="B67" s="87" t="s">
        <v>84</v>
      </c>
      <c r="C67" s="66"/>
      <c r="D67" s="66"/>
      <c r="E67" s="66"/>
      <c r="F67" s="88"/>
      <c r="G67" s="64"/>
    </row>
    <row r="68" spans="1:7" ht="12.75" customHeight="1" thickBot="1">
      <c r="A68" s="67"/>
      <c r="B68" s="89" t="s">
        <v>85</v>
      </c>
      <c r="C68" s="90"/>
      <c r="D68" s="90"/>
      <c r="E68" s="90"/>
      <c r="F68" s="91"/>
      <c r="G68" s="64"/>
    </row>
    <row r="69" spans="1:7" ht="12.75" customHeight="1">
      <c r="A69" s="67"/>
      <c r="B69" s="83"/>
      <c r="C69" s="66"/>
      <c r="D69" s="66"/>
      <c r="E69" s="66"/>
      <c r="F69" s="66"/>
      <c r="G69" s="64"/>
    </row>
    <row r="70" spans="1:7" ht="15" customHeight="1" thickBot="1">
      <c r="A70" s="67"/>
      <c r="B70" s="156" t="s">
        <v>86</v>
      </c>
      <c r="C70" s="157"/>
      <c r="D70" s="127"/>
      <c r="E70" s="128"/>
      <c r="F70" s="128"/>
      <c r="G70" s="64"/>
    </row>
    <row r="71" spans="1:7" ht="12" customHeight="1">
      <c r="A71" s="67"/>
      <c r="B71" s="129" t="s">
        <v>69</v>
      </c>
      <c r="C71" s="130" t="s">
        <v>87</v>
      </c>
      <c r="D71" s="131" t="s">
        <v>88</v>
      </c>
      <c r="E71" s="128"/>
      <c r="F71" s="128"/>
      <c r="G71" s="64"/>
    </row>
    <row r="72" spans="1:7" ht="12" customHeight="1">
      <c r="A72" s="67"/>
      <c r="B72" s="132" t="s">
        <v>89</v>
      </c>
      <c r="C72" s="133">
        <f>+G24</f>
        <v>300000</v>
      </c>
      <c r="D72" s="134">
        <f>(C72/C78)</f>
        <v>0.135965435628361</v>
      </c>
      <c r="E72" s="128"/>
      <c r="F72" s="128"/>
      <c r="G72" s="64"/>
    </row>
    <row r="73" spans="1:7" ht="12" customHeight="1">
      <c r="A73" s="67"/>
      <c r="B73" s="132" t="s">
        <v>90</v>
      </c>
      <c r="C73" s="133">
        <f>+G29</f>
        <v>0</v>
      </c>
      <c r="D73" s="134">
        <v>0</v>
      </c>
      <c r="E73" s="128"/>
      <c r="F73" s="128"/>
      <c r="G73" s="64"/>
    </row>
    <row r="74" spans="1:7" ht="12" customHeight="1">
      <c r="A74" s="67"/>
      <c r="B74" s="132" t="s">
        <v>91</v>
      </c>
      <c r="C74" s="133">
        <f>+G37</f>
        <v>625000</v>
      </c>
      <c r="D74" s="134">
        <f>(C74/C78)</f>
        <v>0.28326132422575206</v>
      </c>
      <c r="E74" s="128"/>
      <c r="F74" s="128"/>
      <c r="G74" s="64"/>
    </row>
    <row r="75" spans="1:7" ht="12" customHeight="1">
      <c r="A75" s="67"/>
      <c r="B75" s="132" t="s">
        <v>52</v>
      </c>
      <c r="C75" s="133">
        <f>+G48</f>
        <v>976374.4</v>
      </c>
      <c r="D75" s="134">
        <f>(C75/C78)</f>
        <v>0.4425105687745986</v>
      </c>
      <c r="E75" s="128"/>
      <c r="F75" s="128"/>
      <c r="G75" s="64"/>
    </row>
    <row r="76" spans="1:7" ht="12" customHeight="1">
      <c r="A76" s="67"/>
      <c r="B76" s="132" t="s">
        <v>92</v>
      </c>
      <c r="C76" s="135">
        <f>+G53</f>
        <v>200000</v>
      </c>
      <c r="D76" s="134">
        <f>(C76/C78)</f>
        <v>9.0643623752240665E-2</v>
      </c>
      <c r="E76" s="136"/>
      <c r="F76" s="136"/>
      <c r="G76" s="64"/>
    </row>
    <row r="77" spans="1:7" ht="12" customHeight="1">
      <c r="A77" s="67"/>
      <c r="B77" s="132" t="s">
        <v>93</v>
      </c>
      <c r="C77" s="135">
        <f>+G56</f>
        <v>105068.72</v>
      </c>
      <c r="D77" s="134">
        <f>(C77/C78)</f>
        <v>4.7619047619047616E-2</v>
      </c>
      <c r="E77" s="136"/>
      <c r="F77" s="136"/>
      <c r="G77" s="64"/>
    </row>
    <row r="78" spans="1:7" ht="12.75" customHeight="1" thickBot="1">
      <c r="A78" s="67"/>
      <c r="B78" s="137" t="s">
        <v>94</v>
      </c>
      <c r="C78" s="138">
        <f>SUM(C72:C77)</f>
        <v>2206443.12</v>
      </c>
      <c r="D78" s="139">
        <f>SUM(D72:D77)</f>
        <v>1</v>
      </c>
      <c r="E78" s="136"/>
      <c r="F78" s="136"/>
      <c r="G78" s="64"/>
    </row>
    <row r="79" spans="1:7" ht="12" customHeight="1">
      <c r="A79" s="67"/>
      <c r="B79" s="140"/>
      <c r="C79" s="141"/>
      <c r="D79" s="141"/>
      <c r="E79" s="141"/>
      <c r="F79" s="141"/>
      <c r="G79" s="64"/>
    </row>
    <row r="80" spans="1:7" ht="12.75" customHeight="1">
      <c r="A80" s="67"/>
      <c r="B80" s="142"/>
      <c r="C80" s="141"/>
      <c r="D80" s="141"/>
      <c r="E80" s="141"/>
      <c r="F80" s="141"/>
      <c r="G80" s="64"/>
    </row>
    <row r="81" spans="1:7" ht="12" customHeight="1" thickBot="1">
      <c r="A81" s="63"/>
      <c r="B81" s="143"/>
      <c r="C81" s="144" t="s">
        <v>95</v>
      </c>
      <c r="D81" s="145"/>
      <c r="E81" s="146"/>
      <c r="F81" s="147"/>
      <c r="G81" s="64"/>
    </row>
    <row r="82" spans="1:7" ht="12" customHeight="1">
      <c r="A82" s="67"/>
      <c r="B82" s="148" t="s">
        <v>96</v>
      </c>
      <c r="C82" s="149">
        <v>450</v>
      </c>
      <c r="D82" s="149">
        <v>500</v>
      </c>
      <c r="E82" s="150">
        <v>550</v>
      </c>
      <c r="F82" s="151"/>
      <c r="G82" s="65"/>
    </row>
    <row r="83" spans="1:7" ht="12.75" customHeight="1" thickBot="1">
      <c r="A83" s="67"/>
      <c r="B83" s="137" t="s">
        <v>97</v>
      </c>
      <c r="C83" s="138">
        <f>(G57/C82)</f>
        <v>4903.2069333333338</v>
      </c>
      <c r="D83" s="138">
        <f>(G57/D82)</f>
        <v>4412.8862399999998</v>
      </c>
      <c r="E83" s="152">
        <f>(G57/E82)</f>
        <v>4011.7147636363638</v>
      </c>
      <c r="F83" s="151"/>
      <c r="G83" s="65"/>
    </row>
    <row r="84" spans="1:7" ht="15.6" customHeight="1">
      <c r="A84" s="67"/>
      <c r="B84" s="153" t="s">
        <v>98</v>
      </c>
      <c r="C84" s="154"/>
      <c r="D84" s="154"/>
      <c r="E84" s="154"/>
      <c r="F84" s="154"/>
      <c r="G84" s="66"/>
    </row>
    <row r="85" spans="1:7" ht="11.25" customHeight="1">
      <c r="B85" s="155"/>
      <c r="C85" s="155"/>
      <c r="D85" s="155"/>
      <c r="E85" s="155"/>
      <c r="F85" s="155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2022-06-23T14:04:52Z</dcterms:modified>
  <cp:category/>
  <cp:contentStatus/>
</cp:coreProperties>
</file>