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3" documentId="11_6351794F016DE25D88D66C9FAA159B0233E0E949" xr6:coauthVersionLast="47" xr6:coauthVersionMax="47" xr10:uidLastSave="{BF47D234-8140-4EAE-A3A0-5AC82DE69C95}"/>
  <bookViews>
    <workbookView xWindow="0" yWindow="0" windowWidth="20490" windowHeight="7755" xr2:uid="{00000000-000D-0000-FFFF-FFFF00000000}"/>
  </bookViews>
  <sheets>
    <sheet name="ALFALFA" sheetId="1" r:id="rId1"/>
  </sheets>
  <definedNames>
    <definedName name="_xlnm.Print_Area" localSheetId="0">ALFALFA!$A$1:$F$92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23" i="1"/>
  <c r="F24" i="1"/>
  <c r="F25" i="1"/>
  <c r="F36" i="1"/>
  <c r="F51" i="1"/>
  <c r="F54" i="1"/>
  <c r="F56" i="1"/>
  <c r="F53" i="1"/>
  <c r="F50" i="1"/>
  <c r="F47" i="1"/>
  <c r="F21" i="1"/>
  <c r="F22" i="1"/>
  <c r="F20" i="1"/>
  <c r="F35" i="1"/>
  <c r="F49" i="1"/>
  <c r="F31" i="1"/>
  <c r="B82" i="1" s="1"/>
  <c r="F11" i="1"/>
  <c r="F67" i="1" s="1"/>
  <c r="F62" i="1" l="1"/>
  <c r="B85" i="1" s="1"/>
  <c r="F42" i="1"/>
  <c r="B83" i="1" s="1"/>
  <c r="F57" i="1"/>
  <c r="B84" i="1" s="1"/>
  <c r="F26" i="1"/>
  <c r="B81" i="1" s="1"/>
  <c r="F64" i="1" l="1"/>
  <c r="F65" i="1" s="1"/>
  <c r="F66" i="1" s="1"/>
  <c r="B86" i="1" l="1"/>
  <c r="B87" i="1" s="1"/>
  <c r="C83" i="1" s="1"/>
  <c r="B91" i="1"/>
  <c r="C91" i="1"/>
  <c r="D91" i="1"/>
  <c r="F68" i="1"/>
  <c r="C81" i="1" l="1"/>
  <c r="C86" i="1"/>
  <c r="C84" i="1"/>
  <c r="C85" i="1"/>
  <c r="C87" i="1" l="1"/>
</calcChain>
</file>

<file path=xl/sharedStrings.xml><?xml version="1.0" encoding="utf-8"?>
<sst xmlns="http://schemas.openxmlformats.org/spreadsheetml/2006/main" count="161" uniqueCount="115">
  <si>
    <t>RUBRO O CULTIVO</t>
  </si>
  <si>
    <t>Alfalfa</t>
  </si>
  <si>
    <t>RENDIMIENTO (FARDOS/HA)</t>
  </si>
  <si>
    <t>VARIEDAD</t>
  </si>
  <si>
    <t>WL 903</t>
  </si>
  <si>
    <t>FECHA ESTIMADA  PRECIO VENTA</t>
  </si>
  <si>
    <t>Abril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</si>
  <si>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</si>
  <si>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</si>
  <si>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</si>
  <si>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</si>
  <si>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</si>
  <si>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</si>
  <si>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</si>
  <si>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</si>
  <si>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</si>
  <si>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</si>
  <si>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</si>
  <si>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</si>
  <si>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</si>
  <si>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Marzo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</si>
  <si>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</si>
  <si>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</si>
  <si>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</si>
  <si>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</si>
  <si>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</si>
  <si>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</si>
  <si>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</si>
  <si>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</si>
  <si>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</si>
  <si>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</si>
  <si>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</si>
  <si>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</t>
  </si>
  <si>
    <t>jh</t>
  </si>
  <si>
    <t>Jul - Ago</t>
  </si>
  <si>
    <t>Siembra</t>
  </si>
  <si>
    <t>Sept</t>
  </si>
  <si>
    <t>Aplicación agroquímicos</t>
  </si>
  <si>
    <t>Control de maleza</t>
  </si>
  <si>
    <t xml:space="preserve">Oct </t>
  </si>
  <si>
    <t>Riego</t>
  </si>
  <si>
    <t>Sept - Mar</t>
  </si>
  <si>
    <t>Cosecha y flete</t>
  </si>
  <si>
    <t>Oct - Mar</t>
  </si>
  <si>
    <t>|</t>
  </si>
  <si>
    <t>JORNADAS ANIMAL</t>
  </si>
  <si>
    <t>Subtotal Jornadas Animal</t>
  </si>
  <si>
    <t>MAQUINARIA</t>
  </si>
  <si>
    <t>Fumigadora (agroquímico)</t>
  </si>
  <si>
    <t>JM</t>
  </si>
  <si>
    <t xml:space="preserve">Jul </t>
  </si>
  <si>
    <t>Fumigadora (barbecho químico)</t>
  </si>
  <si>
    <t xml:space="preserve">Ago </t>
  </si>
  <si>
    <t>Aradura</t>
  </si>
  <si>
    <t>Trompo (encalado)</t>
  </si>
  <si>
    <t>Rastraje Liviano</t>
  </si>
  <si>
    <t>Vivrocultivador</t>
  </si>
  <si>
    <t>Subtotal Costo Maquinaria</t>
  </si>
  <si>
    <t>INSUMOS</t>
  </si>
  <si>
    <t>Insumos</t>
  </si>
  <si>
    <t>Unidad (Kg/l/u)</t>
  </si>
  <si>
    <t>Cantidad /Colmena</t>
  </si>
  <si>
    <t>SEMILLA</t>
  </si>
  <si>
    <t>Semilla resiembra</t>
  </si>
  <si>
    <t>kg</t>
  </si>
  <si>
    <t>Abr - May</t>
  </si>
  <si>
    <t>FERTILIZANTES</t>
  </si>
  <si>
    <t>Muriato de Potasio</t>
  </si>
  <si>
    <t xml:space="preserve">Ago - Sept </t>
  </si>
  <si>
    <t>Carbonato de Calcio</t>
  </si>
  <si>
    <t>Superfosfato Triple</t>
  </si>
  <si>
    <t>Ago - Sept</t>
  </si>
  <si>
    <t>HERBICIDA</t>
  </si>
  <si>
    <t>Gramoxone (Paraquat)</t>
  </si>
  <si>
    <t>lt</t>
  </si>
  <si>
    <t xml:space="preserve">Jun </t>
  </si>
  <si>
    <t>Pivot 100 SL</t>
  </si>
  <si>
    <t>INSECTICIDA</t>
  </si>
  <si>
    <t>Troya 4 EC</t>
  </si>
  <si>
    <t>Oct</t>
  </si>
  <si>
    <t>Subtotal Insumos</t>
  </si>
  <si>
    <t>OTROS</t>
  </si>
  <si>
    <t>Item</t>
  </si>
  <si>
    <t>Cantidad (Kg/l/u)</t>
  </si>
  <si>
    <t>Enfardado (Corte e Hilerado)</t>
  </si>
  <si>
    <t>fardo</t>
  </si>
  <si>
    <t>Nov - Mar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</si>
  <si>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</si>
  <si>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</si>
  <si>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</si>
  <si>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</si>
  <si>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</si>
  <si>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</si>
  <si>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</si>
  <si>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</si>
  <si>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</si>
  <si>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</si>
  <si>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</si>
  <si>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</si>
  <si>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</si>
  <si>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</si>
  <si>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</si>
  <si>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$/FARDO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</si>
  <si>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</si>
  <si>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</si>
  <si>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</si>
  <si>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</si>
  <si>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</si>
  <si>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</si>
  <si>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</si>
  <si>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</si>
  <si>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($/fardos)</t>
  </si>
  <si>
    <t>Rendimiento (Fardo/HA)</t>
  </si>
  <si>
    <t>Costo unitario (Fardo/HA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</si>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</sst>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0" fontId="1" fillId="10" borderId="5" xfId="0" applyNumberFormat="1" applyFont="1" applyFill="1" applyBorder="1" applyAlignment="1">
      <alignment horizontal="center" vertical="center" wrapText="1"/>
    </xf>
    <xf numFmtId="166" fontId="1" fillId="2" borderId="43" xfId="0" applyNumberFormat="1" applyFont="1" applyFill="1" applyBorder="1" applyAlignment="1">
      <alignment horizontal="right" vertical="center" wrapText="1"/>
    </xf>
    <xf numFmtId="49" fontId="1" fillId="10" borderId="43" xfId="0" applyNumberFormat="1" applyFont="1" applyFill="1" applyBorder="1" applyAlignment="1">
      <alignment vertical="center" wrapText="1"/>
    </xf>
    <xf numFmtId="49" fontId="1" fillId="10" borderId="43" xfId="0" applyNumberFormat="1" applyFont="1" applyFill="1" applyBorder="1" applyAlignment="1">
      <alignment horizontal="center" vertical="center" wrapText="1"/>
    </xf>
    <xf numFmtId="0" fontId="1" fillId="10" borderId="43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166" fontId="1" fillId="2" borderId="44" xfId="0" applyNumberFormat="1" applyFont="1" applyFill="1" applyBorder="1" applyAlignment="1">
      <alignment vertical="center" wrapText="1"/>
    </xf>
    <xf numFmtId="166" fontId="3" fillId="3" borderId="66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10" borderId="43" xfId="0" applyNumberFormat="1" applyFont="1" applyFill="1" applyBorder="1" applyAlignment="1">
      <alignment horizontal="left" vertical="center" wrapText="1"/>
    </xf>
    <xf numFmtId="0" fontId="1" fillId="10" borderId="79" xfId="0" applyNumberFormat="1" applyFont="1" applyFill="1" applyBorder="1" applyAlignment="1">
      <alignment horizontal="center" vertical="center" wrapText="1"/>
    </xf>
    <xf numFmtId="49" fontId="1" fillId="10" borderId="79" xfId="0" applyNumberFormat="1" applyFont="1" applyFill="1" applyBorder="1" applyAlignment="1">
      <alignment horizontal="left" vertical="center" wrapText="1"/>
    </xf>
    <xf numFmtId="166" fontId="1" fillId="2" borderId="79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166" fontId="1" fillId="2" borderId="44" xfId="0" applyNumberFormat="1" applyFont="1" applyFill="1" applyBorder="1" applyAlignment="1">
      <alignment horizontal="right" vertical="center" wrapText="1"/>
    </xf>
    <xf numFmtId="166" fontId="1" fillId="0" borderId="44" xfId="0" applyNumberFormat="1" applyFont="1" applyBorder="1" applyAlignment="1">
      <alignment vertical="center" wrapText="1"/>
    </xf>
    <xf numFmtId="166" fontId="1" fillId="2" borderId="68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left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166" fontId="6" fillId="10" borderId="44" xfId="0" applyNumberFormat="1" applyFont="1" applyFill="1" applyBorder="1" applyAlignment="1">
      <alignment horizontal="center" vertical="center" wrapText="1"/>
    </xf>
    <xf numFmtId="166" fontId="6" fillId="10" borderId="44" xfId="0" applyNumberFormat="1" applyFont="1" applyFill="1" applyBorder="1" applyAlignment="1">
      <alignment horizontal="right" vertical="center" wrapText="1"/>
    </xf>
    <xf numFmtId="166" fontId="3" fillId="3" borderId="14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3" fontId="1" fillId="2" borderId="18" xfId="0" applyNumberFormat="1" applyFont="1" applyFill="1" applyBorder="1" applyAlignment="1">
      <alignment vertical="center" wrapText="1"/>
    </xf>
    <xf numFmtId="166" fontId="2" fillId="5" borderId="19" xfId="0" applyNumberFormat="1" applyFont="1" applyFill="1" applyBorder="1" applyAlignment="1">
      <alignment vertical="center" wrapText="1"/>
    </xf>
    <xf numFmtId="166" fontId="2" fillId="3" borderId="20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6" borderId="21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165" fontId="2" fillId="2" borderId="16" xfId="0" applyNumberFormat="1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49" fontId="5" fillId="8" borderId="22" xfId="0" applyNumberFormat="1" applyFont="1" applyFill="1" applyBorder="1" applyAlignment="1">
      <alignment vertical="center" wrapText="1"/>
    </xf>
    <xf numFmtId="49" fontId="1" fillId="8" borderId="23" xfId="0" applyNumberFormat="1" applyFont="1" applyFill="1" applyBorder="1" applyAlignment="1">
      <alignment vertical="center" wrapText="1"/>
    </xf>
    <xf numFmtId="49" fontId="5" fillId="2" borderId="24" xfId="0" applyNumberFormat="1" applyFont="1" applyFill="1" applyBorder="1" applyAlignment="1">
      <alignment vertical="center" wrapText="1"/>
    </xf>
    <xf numFmtId="9" fontId="1" fillId="2" borderId="2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26" xfId="0" applyNumberFormat="1" applyFont="1" applyFill="1" applyBorder="1" applyAlignment="1">
      <alignment vertical="center" wrapText="1"/>
    </xf>
    <xf numFmtId="9" fontId="5" fillId="8" borderId="28" xfId="0" applyNumberFormat="1" applyFont="1" applyFill="1" applyBorder="1" applyAlignment="1">
      <alignment vertical="center" wrapText="1"/>
    </xf>
    <xf numFmtId="0" fontId="2" fillId="7" borderId="15" xfId="0" applyFont="1" applyFill="1" applyBorder="1" applyAlignment="1">
      <alignment vertical="center" wrapText="1"/>
    </xf>
    <xf numFmtId="49" fontId="5" fillId="8" borderId="40" xfId="0" applyNumberFormat="1" applyFont="1" applyFill="1" applyBorder="1" applyAlignment="1">
      <alignment vertical="center" wrapText="1"/>
    </xf>
    <xf numFmtId="1" fontId="5" fillId="8" borderId="41" xfId="0" applyNumberFormat="1" applyFont="1" applyFill="1" applyBorder="1" applyAlignment="1">
      <alignment vertical="center" wrapText="1"/>
    </xf>
    <xf numFmtId="1" fontId="5" fillId="8" borderId="42" xfId="0" applyNumberFormat="1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165" fontId="5" fillId="2" borderId="16" xfId="0" applyNumberFormat="1" applyFont="1" applyFill="1" applyBorder="1" applyAlignment="1">
      <alignment vertical="center" wrapText="1"/>
    </xf>
    <xf numFmtId="49" fontId="1" fillId="0" borderId="43" xfId="0" applyNumberFormat="1" applyFont="1" applyFill="1" applyBorder="1" applyAlignment="1">
      <alignment vertical="center" wrapText="1"/>
    </xf>
    <xf numFmtId="49" fontId="1" fillId="0" borderId="79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vertical="center" wrapText="1"/>
    </xf>
    <xf numFmtId="0" fontId="1" fillId="0" borderId="44" xfId="0" applyNumberFormat="1" applyFont="1" applyFill="1" applyBorder="1" applyAlignment="1">
      <alignment vertical="center" wrapText="1"/>
    </xf>
    <xf numFmtId="49" fontId="1" fillId="0" borderId="68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horizontal="left"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166" fontId="1" fillId="0" borderId="44" xfId="0" applyNumberFormat="1" applyFont="1" applyFill="1" applyBorder="1" applyAlignment="1">
      <alignment horizontal="right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166" fontId="1" fillId="0" borderId="44" xfId="0" applyNumberFormat="1" applyFont="1" applyFill="1" applyBorder="1" applyAlignment="1">
      <alignment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left" vertical="center" wrapText="1"/>
    </xf>
    <xf numFmtId="166" fontId="1" fillId="0" borderId="43" xfId="0" applyNumberFormat="1" applyFont="1" applyFill="1" applyBorder="1" applyAlignment="1">
      <alignment vertical="center" wrapText="1"/>
    </xf>
    <xf numFmtId="166" fontId="1" fillId="0" borderId="5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vertical="center" wrapText="1"/>
    </xf>
    <xf numFmtId="1" fontId="5" fillId="8" borderId="27" xfId="0" applyNumberFormat="1" applyFont="1" applyFill="1" applyBorder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7" xfId="1" applyFont="1" applyFill="1" applyBorder="1" applyAlignment="1">
      <alignment vertical="center" wrapText="1"/>
    </xf>
    <xf numFmtId="49" fontId="5" fillId="8" borderId="17" xfId="0" applyNumberFormat="1" applyFont="1" applyFill="1" applyBorder="1" applyAlignment="1">
      <alignment horizontal="center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166" fontId="5" fillId="0" borderId="80" xfId="0" applyNumberFormat="1" applyFont="1" applyFill="1" applyBorder="1" applyAlignment="1">
      <alignment horizontal="left" vertical="center" wrapText="1"/>
    </xf>
    <xf numFmtId="166" fontId="5" fillId="0" borderId="16" xfId="0" applyNumberFormat="1" applyFont="1" applyFill="1" applyBorder="1" applyAlignment="1">
      <alignment horizontal="left" vertical="center" wrapText="1"/>
    </xf>
    <xf numFmtId="166" fontId="5" fillId="0" borderId="67" xfId="0" applyNumberFormat="1" applyFont="1" applyFill="1" applyBorder="1" applyAlignment="1">
      <alignment horizontal="left" vertical="center" wrapText="1"/>
    </xf>
    <xf numFmtId="49" fontId="5" fillId="0" borderId="70" xfId="0" applyNumberFormat="1" applyFont="1" applyFill="1" applyBorder="1" applyAlignment="1">
      <alignment horizontal="left" vertical="center" wrapText="1"/>
    </xf>
    <xf numFmtId="49" fontId="5" fillId="0" borderId="71" xfId="0" applyNumberFormat="1" applyFont="1" applyFill="1" applyBorder="1" applyAlignment="1">
      <alignment horizontal="left" vertical="center" wrapText="1"/>
    </xf>
    <xf numFmtId="49" fontId="5" fillId="0" borderId="72" xfId="0" applyNumberFormat="1" applyFont="1" applyFill="1" applyBorder="1" applyAlignment="1">
      <alignment horizontal="left" vertical="center" wrapText="1"/>
    </xf>
    <xf numFmtId="49" fontId="5" fillId="0" borderId="73" xfId="0" applyNumberFormat="1" applyFont="1" applyFill="1" applyBorder="1" applyAlignment="1">
      <alignment horizontal="left" vertical="center" wrapText="1"/>
    </xf>
    <xf numFmtId="49" fontId="5" fillId="0" borderId="74" xfId="0" applyNumberFormat="1" applyFont="1" applyFill="1" applyBorder="1" applyAlignment="1">
      <alignment horizontal="left" vertical="center" wrapText="1"/>
    </xf>
    <xf numFmtId="49" fontId="5" fillId="0" borderId="75" xfId="0" applyNumberFormat="1" applyFont="1" applyFill="1" applyBorder="1" applyAlignment="1">
      <alignment horizontal="left" vertical="center" wrapText="1"/>
    </xf>
    <xf numFmtId="49" fontId="5" fillId="0" borderId="76" xfId="0" applyNumberFormat="1" applyFont="1" applyFill="1" applyBorder="1" applyAlignment="1">
      <alignment horizontal="left" vertical="center" wrapText="1"/>
    </xf>
    <xf numFmtId="49" fontId="5" fillId="0" borderId="77" xfId="0" applyNumberFormat="1" applyFont="1" applyFill="1" applyBorder="1" applyAlignment="1">
      <alignment horizontal="left" vertical="center" wrapText="1"/>
    </xf>
    <xf numFmtId="49" fontId="5" fillId="0" borderId="78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5" fillId="2" borderId="32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1" fillId="2" borderId="33" xfId="0" applyNumberFormat="1" applyFont="1" applyFill="1" applyBorder="1" applyAlignment="1">
      <alignment horizontal="left" vertical="center" wrapText="1"/>
    </xf>
    <xf numFmtId="49" fontId="7" fillId="9" borderId="48" xfId="0" applyNumberFormat="1" applyFont="1" applyFill="1" applyBorder="1" applyAlignment="1">
      <alignment horizontal="center" vertical="center" wrapText="1"/>
    </xf>
    <xf numFmtId="49" fontId="7" fillId="9" borderId="38" xfId="0" applyNumberFormat="1" applyFont="1" applyFill="1" applyBorder="1" applyAlignment="1">
      <alignment horizontal="center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29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3" fillId="3" borderId="6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3" borderId="62" xfId="0" applyNumberFormat="1" applyFont="1" applyFill="1" applyBorder="1" applyAlignment="1">
      <alignment horizontal="left" vertical="center" wrapText="1"/>
    </xf>
    <xf numFmtId="49" fontId="2" fillId="3" borderId="53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3" fillId="3" borderId="70" xfId="0" applyNumberFormat="1" applyFont="1" applyFill="1" applyBorder="1" applyAlignment="1">
      <alignment horizontal="left" vertical="center" wrapText="1"/>
    </xf>
    <xf numFmtId="49" fontId="3" fillId="3" borderId="71" xfId="0" applyNumberFormat="1" applyFont="1" applyFill="1" applyBorder="1" applyAlignment="1">
      <alignment horizontal="left" vertical="center" wrapText="1"/>
    </xf>
    <xf numFmtId="49" fontId="3" fillId="3" borderId="72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1038225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64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2"/>
  <sheetViews>
    <sheetView showGridLines="0" tabSelected="1" zoomScaleNormal="100" zoomScaleSheetLayoutView="100" workbookViewId="0">
      <selection activeCell="E54" sqref="E54"/>
    </sheetView>
  </sheetViews>
  <sheetFormatPr defaultColWidth="10.85546875" defaultRowHeight="11.25" customHeight="1"/>
  <cols>
    <col min="1" max="1" width="18.140625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0" width="10.85546875" style="2" customWidth="1"/>
    <col min="251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37" t="s">
        <v>2</v>
      </c>
      <c r="E8" s="138"/>
      <c r="F8" s="9">
        <v>800</v>
      </c>
    </row>
    <row r="9" spans="1:6" ht="12.75">
      <c r="A9" s="10" t="s">
        <v>3</v>
      </c>
      <c r="B9" s="7" t="s">
        <v>4</v>
      </c>
      <c r="C9" s="8"/>
      <c r="D9" s="135" t="s">
        <v>5</v>
      </c>
      <c r="E9" s="136"/>
      <c r="F9" s="7" t="s">
        <v>6</v>
      </c>
    </row>
    <row r="10" spans="1:6" ht="12.75">
      <c r="A10" s="10" t="s">
        <v>7</v>
      </c>
      <c r="B10" s="7" t="s">
        <v>8</v>
      </c>
      <c r="C10" s="8"/>
      <c r="D10" s="135" t="s">
        <v>9</v>
      </c>
      <c r="E10" s="136"/>
      <c r="F10" s="94">
        <v>5000</v>
      </c>
    </row>
    <row r="11" spans="1:6" ht="11.25" customHeight="1">
      <c r="A11" s="10" t="s">
        <v>10</v>
      </c>
      <c r="B11" s="7" t="s">
        <v>11</v>
      </c>
      <c r="C11" s="8"/>
      <c r="D11" s="139" t="s">
        <v>12</v>
      </c>
      <c r="E11" s="140"/>
      <c r="F11" s="11">
        <f>(F8*F10)</f>
        <v>4000000</v>
      </c>
    </row>
    <row r="12" spans="1:6" ht="12.75">
      <c r="A12" s="10" t="s">
        <v>13</v>
      </c>
      <c r="B12" s="7" t="s">
        <v>14</v>
      </c>
      <c r="C12" s="8"/>
      <c r="D12" s="135" t="s">
        <v>15</v>
      </c>
      <c r="E12" s="136"/>
      <c r="F12" s="7" t="s">
        <v>16</v>
      </c>
    </row>
    <row r="13" spans="1:6" ht="14.25" customHeight="1">
      <c r="A13" s="10" t="s">
        <v>17</v>
      </c>
      <c r="B13" s="12" t="s">
        <v>18</v>
      </c>
      <c r="C13" s="8"/>
      <c r="D13" s="135" t="s">
        <v>19</v>
      </c>
      <c r="E13" s="136"/>
      <c r="F13" s="7" t="s">
        <v>20</v>
      </c>
    </row>
    <row r="14" spans="1:6" ht="14.25" customHeight="1">
      <c r="A14" s="10" t="s">
        <v>21</v>
      </c>
      <c r="B14" s="95">
        <v>44562</v>
      </c>
      <c r="C14" s="8"/>
      <c r="D14" s="135" t="s">
        <v>22</v>
      </c>
      <c r="E14" s="136"/>
      <c r="F14" s="7" t="s">
        <v>23</v>
      </c>
    </row>
    <row r="15" spans="1:6" ht="12" customHeight="1">
      <c r="A15" s="13"/>
      <c r="B15" s="14"/>
      <c r="C15" s="5"/>
      <c r="D15" s="15"/>
      <c r="E15" s="15"/>
      <c r="F15" s="16"/>
    </row>
    <row r="16" spans="1:6" ht="12" customHeight="1">
      <c r="A16" s="141" t="s">
        <v>24</v>
      </c>
      <c r="B16" s="142"/>
      <c r="C16" s="142"/>
      <c r="D16" s="142"/>
      <c r="E16" s="142"/>
      <c r="F16" s="142"/>
    </row>
    <row r="17" spans="1:6" ht="12" customHeight="1">
      <c r="A17" s="17"/>
      <c r="B17" s="18"/>
      <c r="C17" s="18"/>
      <c r="D17" s="18"/>
      <c r="E17" s="19"/>
      <c r="F17" s="19"/>
    </row>
    <row r="18" spans="1:6" ht="12" customHeight="1">
      <c r="A18" s="143" t="s">
        <v>25</v>
      </c>
      <c r="B18" s="144"/>
      <c r="C18" s="144"/>
      <c r="D18" s="144"/>
      <c r="E18" s="144"/>
      <c r="F18" s="145"/>
    </row>
    <row r="19" spans="1:6" ht="24" customHeight="1">
      <c r="A19" s="20" t="s">
        <v>26</v>
      </c>
      <c r="B19" s="20" t="s">
        <v>27</v>
      </c>
      <c r="C19" s="20" t="s">
        <v>28</v>
      </c>
      <c r="D19" s="20" t="s">
        <v>29</v>
      </c>
      <c r="E19" s="20" t="s">
        <v>30</v>
      </c>
      <c r="F19" s="20" t="s">
        <v>31</v>
      </c>
    </row>
    <row r="20" spans="1:6" ht="12.75">
      <c r="A20" s="21" t="s">
        <v>32</v>
      </c>
      <c r="B20" s="22" t="s">
        <v>33</v>
      </c>
      <c r="C20" s="23">
        <v>0.5</v>
      </c>
      <c r="D20" s="21" t="s">
        <v>34</v>
      </c>
      <c r="E20" s="11">
        <v>20000</v>
      </c>
      <c r="F20" s="11">
        <f>(C20*E20)</f>
        <v>10000</v>
      </c>
    </row>
    <row r="21" spans="1:6" ht="12.75">
      <c r="A21" s="21" t="s">
        <v>35</v>
      </c>
      <c r="B21" s="22" t="s">
        <v>33</v>
      </c>
      <c r="C21" s="23">
        <v>0.3</v>
      </c>
      <c r="D21" s="21" t="s">
        <v>36</v>
      </c>
      <c r="E21" s="11">
        <v>20000</v>
      </c>
      <c r="F21" s="11">
        <f t="shared" ref="F21:F25" si="0">(C21*E21)</f>
        <v>6000</v>
      </c>
    </row>
    <row r="22" spans="1:6" ht="12.75">
      <c r="A22" s="21" t="s">
        <v>37</v>
      </c>
      <c r="B22" s="22" t="s">
        <v>33</v>
      </c>
      <c r="C22" s="23">
        <v>6</v>
      </c>
      <c r="D22" s="21" t="s">
        <v>36</v>
      </c>
      <c r="E22" s="11">
        <v>20000</v>
      </c>
      <c r="F22" s="24">
        <f t="shared" si="0"/>
        <v>120000</v>
      </c>
    </row>
    <row r="23" spans="1:6" ht="12.75">
      <c r="A23" s="21" t="s">
        <v>38</v>
      </c>
      <c r="B23" s="22" t="s">
        <v>33</v>
      </c>
      <c r="C23" s="23">
        <v>1</v>
      </c>
      <c r="D23" s="21" t="s">
        <v>39</v>
      </c>
      <c r="E23" s="11">
        <v>20000</v>
      </c>
      <c r="F23" s="24">
        <f t="shared" si="0"/>
        <v>20000</v>
      </c>
    </row>
    <row r="24" spans="1:6" ht="12.75">
      <c r="A24" s="25" t="s">
        <v>40</v>
      </c>
      <c r="B24" s="22" t="s">
        <v>33</v>
      </c>
      <c r="C24" s="27">
        <v>6</v>
      </c>
      <c r="D24" s="25" t="s">
        <v>41</v>
      </c>
      <c r="E24" s="11">
        <v>20000</v>
      </c>
      <c r="F24" s="24">
        <f t="shared" si="0"/>
        <v>120000</v>
      </c>
    </row>
    <row r="25" spans="1:6" ht="12.75">
      <c r="A25" s="21" t="s">
        <v>42</v>
      </c>
      <c r="B25" s="22" t="s">
        <v>33</v>
      </c>
      <c r="C25" s="23">
        <v>1</v>
      </c>
      <c r="D25" s="21" t="s">
        <v>43</v>
      </c>
      <c r="E25" s="11">
        <v>20000</v>
      </c>
      <c r="F25" s="24">
        <f t="shared" si="0"/>
        <v>20000</v>
      </c>
    </row>
    <row r="26" spans="1:6" ht="12.75" customHeight="1">
      <c r="A26" s="161" t="s">
        <v>44</v>
      </c>
      <c r="B26" s="162"/>
      <c r="C26" s="162"/>
      <c r="D26" s="162"/>
      <c r="E26" s="163"/>
      <c r="F26" s="28">
        <f>SUM(F20:F25)</f>
        <v>296000</v>
      </c>
    </row>
    <row r="27" spans="1:6" ht="12" customHeight="1">
      <c r="A27" s="17"/>
      <c r="B27" s="19"/>
      <c r="C27" s="19"/>
      <c r="D27" s="19"/>
      <c r="E27" s="29"/>
      <c r="F27" s="29"/>
    </row>
    <row r="28" spans="1:6" ht="12" customHeight="1">
      <c r="A28" s="116" t="s">
        <v>45</v>
      </c>
      <c r="B28" s="117"/>
      <c r="C28" s="117"/>
      <c r="D28" s="117"/>
      <c r="E28" s="117"/>
      <c r="F28" s="118"/>
    </row>
    <row r="29" spans="1:6" ht="24" customHeight="1">
      <c r="A29" s="30" t="s">
        <v>26</v>
      </c>
      <c r="B29" s="30" t="s">
        <v>27</v>
      </c>
      <c r="C29" s="30" t="s">
        <v>28</v>
      </c>
      <c r="D29" s="30" t="s">
        <v>29</v>
      </c>
      <c r="E29" s="30" t="s">
        <v>30</v>
      </c>
      <c r="F29" s="30" t="s">
        <v>31</v>
      </c>
    </row>
    <row r="30" spans="1:6" ht="12.75">
      <c r="A30" s="31"/>
      <c r="B30" s="32"/>
      <c r="C30" s="32"/>
      <c r="D30" s="33"/>
      <c r="E30" s="34"/>
      <c r="F30" s="34"/>
    </row>
    <row r="31" spans="1:6" ht="12" customHeight="1">
      <c r="A31" s="146" t="s">
        <v>46</v>
      </c>
      <c r="B31" s="147"/>
      <c r="C31" s="147"/>
      <c r="D31" s="147"/>
      <c r="E31" s="148"/>
      <c r="F31" s="35">
        <f>SUM(F30:F30)</f>
        <v>0</v>
      </c>
    </row>
    <row r="32" spans="1:6" ht="12" customHeight="1">
      <c r="A32" s="36"/>
      <c r="B32" s="37"/>
      <c r="C32" s="37"/>
      <c r="D32" s="37"/>
      <c r="E32" s="38"/>
      <c r="F32" s="38"/>
    </row>
    <row r="33" spans="1:8" ht="12" customHeight="1">
      <c r="A33" s="116" t="s">
        <v>47</v>
      </c>
      <c r="B33" s="117"/>
      <c r="C33" s="117"/>
      <c r="D33" s="117"/>
      <c r="E33" s="117"/>
      <c r="F33" s="118"/>
    </row>
    <row r="34" spans="1:8" ht="24" customHeight="1">
      <c r="A34" s="39" t="s">
        <v>26</v>
      </c>
      <c r="B34" s="39" t="s">
        <v>27</v>
      </c>
      <c r="C34" s="39" t="s">
        <v>28</v>
      </c>
      <c r="D34" s="39" t="s">
        <v>29</v>
      </c>
      <c r="E34" s="39" t="s">
        <v>30</v>
      </c>
      <c r="F34" s="39" t="s">
        <v>31</v>
      </c>
    </row>
    <row r="35" spans="1:8" ht="12.75">
      <c r="A35" s="79" t="s">
        <v>48</v>
      </c>
      <c r="B35" s="26" t="s">
        <v>49</v>
      </c>
      <c r="C35" s="27">
        <v>0.25</v>
      </c>
      <c r="D35" s="40" t="s">
        <v>50</v>
      </c>
      <c r="E35" s="24">
        <v>160000</v>
      </c>
      <c r="F35" s="24">
        <f>E35*C35</f>
        <v>40000</v>
      </c>
      <c r="H35" s="96"/>
    </row>
    <row r="36" spans="1:8" ht="25.5">
      <c r="A36" s="80" t="s">
        <v>51</v>
      </c>
      <c r="B36" s="26" t="s">
        <v>49</v>
      </c>
      <c r="C36" s="41">
        <v>0.125</v>
      </c>
      <c r="D36" s="42" t="s">
        <v>50</v>
      </c>
      <c r="E36" s="43">
        <v>160000</v>
      </c>
      <c r="F36" s="24">
        <f t="shared" ref="F36:F41" si="1">E36*C36</f>
        <v>20000</v>
      </c>
      <c r="H36" s="96"/>
    </row>
    <row r="37" spans="1:8" ht="12.75">
      <c r="A37" s="81" t="s">
        <v>35</v>
      </c>
      <c r="B37" s="26" t="s">
        <v>49</v>
      </c>
      <c r="C37" s="41">
        <v>0.125</v>
      </c>
      <c r="D37" s="44" t="s">
        <v>52</v>
      </c>
      <c r="E37" s="45">
        <v>320000</v>
      </c>
      <c r="F37" s="24">
        <f t="shared" si="1"/>
        <v>40000</v>
      </c>
      <c r="H37" s="96"/>
    </row>
    <row r="38" spans="1:8" ht="11.25" customHeight="1">
      <c r="A38" s="82" t="s">
        <v>53</v>
      </c>
      <c r="B38" s="26" t="s">
        <v>49</v>
      </c>
      <c r="C38" s="41">
        <v>0.125</v>
      </c>
      <c r="D38" s="44" t="s">
        <v>52</v>
      </c>
      <c r="E38" s="46">
        <v>333200</v>
      </c>
      <c r="F38" s="24">
        <f t="shared" si="1"/>
        <v>41650</v>
      </c>
      <c r="H38" s="96"/>
    </row>
    <row r="39" spans="1:8" ht="12.75">
      <c r="A39" s="83" t="s">
        <v>54</v>
      </c>
      <c r="B39" s="26" t="s">
        <v>49</v>
      </c>
      <c r="C39" s="41">
        <v>0.125</v>
      </c>
      <c r="D39" s="44" t="s">
        <v>52</v>
      </c>
      <c r="E39" s="47">
        <v>120000</v>
      </c>
      <c r="F39" s="24">
        <f t="shared" si="1"/>
        <v>15000</v>
      </c>
      <c r="H39" s="96"/>
    </row>
    <row r="40" spans="1:8" ht="12.75">
      <c r="A40" s="81" t="s">
        <v>55</v>
      </c>
      <c r="B40" s="26" t="s">
        <v>49</v>
      </c>
      <c r="C40" s="41">
        <v>0.125</v>
      </c>
      <c r="D40" s="44" t="s">
        <v>52</v>
      </c>
      <c r="E40" s="45">
        <v>320000</v>
      </c>
      <c r="F40" s="24">
        <f t="shared" si="1"/>
        <v>40000</v>
      </c>
      <c r="H40" s="96"/>
    </row>
    <row r="41" spans="1:8" ht="12.75">
      <c r="A41" s="81" t="s">
        <v>56</v>
      </c>
      <c r="B41" s="26" t="s">
        <v>49</v>
      </c>
      <c r="C41" s="41">
        <v>0.125</v>
      </c>
      <c r="D41" s="44" t="s">
        <v>52</v>
      </c>
      <c r="E41" s="45">
        <v>280000</v>
      </c>
      <c r="F41" s="24">
        <f t="shared" si="1"/>
        <v>35000</v>
      </c>
      <c r="H41" s="96"/>
    </row>
    <row r="42" spans="1:8" ht="11.25" customHeight="1">
      <c r="A42" s="101" t="s">
        <v>57</v>
      </c>
      <c r="B42" s="102"/>
      <c r="C42" s="102"/>
      <c r="D42" s="102"/>
      <c r="E42" s="103"/>
      <c r="F42" s="35">
        <f>SUM(F35:F41)</f>
        <v>231650</v>
      </c>
    </row>
    <row r="43" spans="1:8" ht="12" customHeight="1">
      <c r="A43" s="36"/>
      <c r="B43" s="37"/>
      <c r="C43" s="37"/>
      <c r="D43" s="37"/>
      <c r="E43" s="38"/>
      <c r="F43" s="38"/>
    </row>
    <row r="44" spans="1:8" ht="12" customHeight="1">
      <c r="A44" s="116" t="s">
        <v>58</v>
      </c>
      <c r="B44" s="117"/>
      <c r="C44" s="117"/>
      <c r="D44" s="117"/>
      <c r="E44" s="117"/>
      <c r="F44" s="118"/>
    </row>
    <row r="45" spans="1:8" ht="24" customHeight="1">
      <c r="A45" s="39" t="s">
        <v>59</v>
      </c>
      <c r="B45" s="39" t="s">
        <v>60</v>
      </c>
      <c r="C45" s="39" t="s">
        <v>61</v>
      </c>
      <c r="D45" s="39" t="s">
        <v>29</v>
      </c>
      <c r="E45" s="39" t="s">
        <v>30</v>
      </c>
      <c r="F45" s="39" t="s">
        <v>31</v>
      </c>
    </row>
    <row r="46" spans="1:8" ht="12.75" customHeight="1">
      <c r="A46" s="113" t="s">
        <v>62</v>
      </c>
      <c r="B46" s="114"/>
      <c r="C46" s="114"/>
      <c r="D46" s="114"/>
      <c r="E46" s="114"/>
      <c r="F46" s="115"/>
    </row>
    <row r="47" spans="1:8" ht="12.75">
      <c r="A47" s="84" t="s">
        <v>63</v>
      </c>
      <c r="B47" s="85" t="s">
        <v>64</v>
      </c>
      <c r="C47" s="86">
        <v>10</v>
      </c>
      <c r="D47" s="84" t="s">
        <v>65</v>
      </c>
      <c r="E47" s="87">
        <v>10634</v>
      </c>
      <c r="F47" s="87">
        <f>C47*E47</f>
        <v>106340</v>
      </c>
    </row>
    <row r="48" spans="1:8" ht="12.75" customHeight="1">
      <c r="A48" s="110" t="s">
        <v>66</v>
      </c>
      <c r="B48" s="111"/>
      <c r="C48" s="111"/>
      <c r="D48" s="111"/>
      <c r="E48" s="111"/>
      <c r="F48" s="112"/>
    </row>
    <row r="49" spans="1:6" ht="12.75">
      <c r="A49" s="81" t="s">
        <v>67</v>
      </c>
      <c r="B49" s="85" t="s">
        <v>64</v>
      </c>
      <c r="C49" s="88">
        <v>150</v>
      </c>
      <c r="D49" s="84" t="s">
        <v>68</v>
      </c>
      <c r="E49" s="89">
        <v>1360</v>
      </c>
      <c r="F49" s="89">
        <f>(C49*E49)</f>
        <v>204000</v>
      </c>
    </row>
    <row r="50" spans="1:6" ht="12.75">
      <c r="A50" s="81" t="s">
        <v>69</v>
      </c>
      <c r="B50" s="85" t="s">
        <v>64</v>
      </c>
      <c r="C50" s="88">
        <v>1000</v>
      </c>
      <c r="D50" s="84" t="s">
        <v>68</v>
      </c>
      <c r="E50" s="89">
        <v>140</v>
      </c>
      <c r="F50" s="89">
        <f>(C50*E50)</f>
        <v>140000</v>
      </c>
    </row>
    <row r="51" spans="1:6" ht="12.75">
      <c r="A51" s="81" t="s">
        <v>70</v>
      </c>
      <c r="B51" s="85" t="s">
        <v>64</v>
      </c>
      <c r="C51" s="88">
        <v>150</v>
      </c>
      <c r="D51" s="84" t="s">
        <v>71</v>
      </c>
      <c r="E51" s="89">
        <v>1700</v>
      </c>
      <c r="F51" s="89">
        <f>(C51*E51)</f>
        <v>255000</v>
      </c>
    </row>
    <row r="52" spans="1:6" ht="12.75" customHeight="1">
      <c r="A52" s="107" t="s">
        <v>72</v>
      </c>
      <c r="B52" s="108"/>
      <c r="C52" s="108"/>
      <c r="D52" s="108"/>
      <c r="E52" s="108"/>
      <c r="F52" s="109"/>
    </row>
    <row r="53" spans="1:6" ht="12.75">
      <c r="A53" s="79" t="s">
        <v>73</v>
      </c>
      <c r="B53" s="90" t="s">
        <v>74</v>
      </c>
      <c r="C53" s="91">
        <v>1</v>
      </c>
      <c r="D53" s="92" t="s">
        <v>75</v>
      </c>
      <c r="E53" s="93">
        <v>10000</v>
      </c>
      <c r="F53" s="93">
        <f>C53*E53</f>
        <v>10000</v>
      </c>
    </row>
    <row r="54" spans="1:6" ht="12.75">
      <c r="A54" s="81" t="s">
        <v>76</v>
      </c>
      <c r="B54" s="85" t="s">
        <v>74</v>
      </c>
      <c r="C54" s="88">
        <v>1</v>
      </c>
      <c r="D54" s="84" t="s">
        <v>36</v>
      </c>
      <c r="E54" s="89">
        <v>82500</v>
      </c>
      <c r="F54" s="89">
        <f>C54*E54</f>
        <v>82500</v>
      </c>
    </row>
    <row r="55" spans="1:6" ht="15" customHeight="1">
      <c r="A55" s="104" t="s">
        <v>77</v>
      </c>
      <c r="B55" s="105"/>
      <c r="C55" s="105"/>
      <c r="D55" s="105"/>
      <c r="E55" s="105"/>
      <c r="F55" s="106"/>
    </row>
    <row r="56" spans="1:6" ht="12.75">
      <c r="A56" s="81" t="s">
        <v>78</v>
      </c>
      <c r="B56" s="85" t="s">
        <v>74</v>
      </c>
      <c r="C56" s="88">
        <v>1</v>
      </c>
      <c r="D56" s="84" t="s">
        <v>79</v>
      </c>
      <c r="E56" s="89">
        <v>25990</v>
      </c>
      <c r="F56" s="94">
        <f>C56*E56</f>
        <v>25990</v>
      </c>
    </row>
    <row r="57" spans="1:6" ht="13.5" customHeight="1">
      <c r="A57" s="146" t="s">
        <v>80</v>
      </c>
      <c r="B57" s="147"/>
      <c r="C57" s="147"/>
      <c r="D57" s="147"/>
      <c r="E57" s="148"/>
      <c r="F57" s="35">
        <f>SUM(F46:F56)</f>
        <v>823830</v>
      </c>
    </row>
    <row r="58" spans="1:6" ht="12" customHeight="1">
      <c r="A58" s="36"/>
      <c r="B58" s="37"/>
      <c r="C58" s="37"/>
      <c r="D58" s="48"/>
      <c r="E58" s="38"/>
      <c r="F58" s="38"/>
    </row>
    <row r="59" spans="1:6" ht="12" customHeight="1">
      <c r="A59" s="116" t="s">
        <v>81</v>
      </c>
      <c r="B59" s="117"/>
      <c r="C59" s="117"/>
      <c r="D59" s="117"/>
      <c r="E59" s="117"/>
      <c r="F59" s="118"/>
    </row>
    <row r="60" spans="1:6" ht="24" customHeight="1">
      <c r="A60" s="30" t="s">
        <v>82</v>
      </c>
      <c r="B60" s="30" t="s">
        <v>60</v>
      </c>
      <c r="C60" s="30" t="s">
        <v>83</v>
      </c>
      <c r="D60" s="30" t="s">
        <v>29</v>
      </c>
      <c r="E60" s="30" t="s">
        <v>30</v>
      </c>
      <c r="F60" s="30" t="s">
        <v>31</v>
      </c>
    </row>
    <row r="61" spans="1:6" ht="12.75">
      <c r="A61" s="49" t="s">
        <v>84</v>
      </c>
      <c r="B61" s="50" t="s">
        <v>85</v>
      </c>
      <c r="C61" s="51">
        <v>800</v>
      </c>
      <c r="D61" s="49" t="s">
        <v>86</v>
      </c>
      <c r="E61" s="52">
        <v>800</v>
      </c>
      <c r="F61" s="53">
        <v>640000</v>
      </c>
    </row>
    <row r="62" spans="1:6" ht="13.5" customHeight="1">
      <c r="A62" s="101" t="s">
        <v>87</v>
      </c>
      <c r="B62" s="102"/>
      <c r="C62" s="102"/>
      <c r="D62" s="102"/>
      <c r="E62" s="103"/>
      <c r="F62" s="54">
        <f>SUM(F61:F61)</f>
        <v>640000</v>
      </c>
    </row>
    <row r="63" spans="1:6" ht="12" customHeight="1">
      <c r="A63" s="55"/>
      <c r="B63" s="55"/>
      <c r="C63" s="55"/>
      <c r="D63" s="55"/>
      <c r="E63" s="56"/>
      <c r="F63" s="56"/>
    </row>
    <row r="64" spans="1:6" ht="11.25" customHeight="1">
      <c r="A64" s="149" t="s">
        <v>88</v>
      </c>
      <c r="B64" s="150"/>
      <c r="C64" s="150"/>
      <c r="D64" s="150"/>
      <c r="E64" s="151"/>
      <c r="F64" s="57">
        <f>F26+F42+F57+F62</f>
        <v>1991480</v>
      </c>
    </row>
    <row r="65" spans="1:6" ht="12" customHeight="1">
      <c r="A65" s="152" t="s">
        <v>89</v>
      </c>
      <c r="B65" s="153"/>
      <c r="C65" s="153"/>
      <c r="D65" s="153"/>
      <c r="E65" s="154"/>
      <c r="F65" s="58">
        <f>F64*0.05</f>
        <v>99574</v>
      </c>
    </row>
    <row r="66" spans="1:6" ht="12" customHeight="1">
      <c r="A66" s="155" t="s">
        <v>90</v>
      </c>
      <c r="B66" s="156"/>
      <c r="C66" s="156"/>
      <c r="D66" s="156"/>
      <c r="E66" s="157"/>
      <c r="F66" s="59">
        <f>F65+F64</f>
        <v>2091054</v>
      </c>
    </row>
    <row r="67" spans="1:6" ht="12" customHeight="1">
      <c r="A67" s="152" t="s">
        <v>91</v>
      </c>
      <c r="B67" s="153"/>
      <c r="C67" s="153"/>
      <c r="D67" s="153"/>
      <c r="E67" s="154"/>
      <c r="F67" s="58">
        <f>F11</f>
        <v>4000000</v>
      </c>
    </row>
    <row r="68" spans="1:6" ht="11.25" customHeight="1">
      <c r="A68" s="158" t="s">
        <v>92</v>
      </c>
      <c r="B68" s="159"/>
      <c r="C68" s="159"/>
      <c r="D68" s="159"/>
      <c r="E68" s="160"/>
      <c r="F68" s="60">
        <f>F67-F66</f>
        <v>1908946</v>
      </c>
    </row>
    <row r="69" spans="1:6" ht="12" customHeight="1">
      <c r="A69" s="61" t="s">
        <v>93</v>
      </c>
      <c r="B69" s="62"/>
      <c r="C69" s="62"/>
      <c r="D69" s="62"/>
      <c r="E69" s="62"/>
      <c r="F69" s="63"/>
    </row>
    <row r="70" spans="1:6" ht="12.75" customHeight="1" thickBot="1">
      <c r="A70" s="64"/>
      <c r="B70" s="62"/>
      <c r="C70" s="62"/>
      <c r="D70" s="62"/>
      <c r="E70" s="62"/>
      <c r="F70" s="63"/>
    </row>
    <row r="71" spans="1:6" ht="15" customHeight="1">
      <c r="A71" s="125" t="s">
        <v>94</v>
      </c>
      <c r="B71" s="126"/>
      <c r="C71" s="126"/>
      <c r="D71" s="126"/>
      <c r="E71" s="127"/>
      <c r="F71" s="63"/>
    </row>
    <row r="72" spans="1:6" ht="11.25" customHeight="1">
      <c r="A72" s="119" t="s">
        <v>95</v>
      </c>
      <c r="B72" s="120"/>
      <c r="C72" s="120"/>
      <c r="D72" s="120"/>
      <c r="E72" s="121"/>
      <c r="F72" s="63"/>
    </row>
    <row r="73" spans="1:6" ht="11.25" customHeight="1">
      <c r="A73" s="119" t="s">
        <v>96</v>
      </c>
      <c r="B73" s="120"/>
      <c r="C73" s="120"/>
      <c r="D73" s="120"/>
      <c r="E73" s="121"/>
      <c r="F73" s="63"/>
    </row>
    <row r="74" spans="1:6" ht="12.75">
      <c r="A74" s="119" t="s">
        <v>97</v>
      </c>
      <c r="B74" s="120"/>
      <c r="C74" s="120"/>
      <c r="D74" s="120"/>
      <c r="E74" s="121"/>
      <c r="F74" s="63"/>
    </row>
    <row r="75" spans="1:6" ht="11.25" customHeight="1">
      <c r="A75" s="119" t="s">
        <v>98</v>
      </c>
      <c r="B75" s="120"/>
      <c r="C75" s="120"/>
      <c r="D75" s="120"/>
      <c r="E75" s="121"/>
      <c r="F75" s="63"/>
    </row>
    <row r="76" spans="1:6" ht="12.75">
      <c r="A76" s="119" t="s">
        <v>99</v>
      </c>
      <c r="B76" s="120"/>
      <c r="C76" s="120"/>
      <c r="D76" s="120"/>
      <c r="E76" s="121"/>
      <c r="F76" s="63"/>
    </row>
    <row r="77" spans="1:6" ht="12" customHeight="1" thickBot="1">
      <c r="A77" s="122" t="s">
        <v>100</v>
      </c>
      <c r="B77" s="123"/>
      <c r="C77" s="123"/>
      <c r="D77" s="123"/>
      <c r="E77" s="124"/>
      <c r="F77" s="63"/>
    </row>
    <row r="78" spans="1:6" ht="12.75" customHeight="1">
      <c r="A78" s="64"/>
      <c r="B78" s="64"/>
      <c r="C78" s="64"/>
      <c r="D78" s="64"/>
      <c r="E78" s="64"/>
      <c r="F78" s="63"/>
    </row>
    <row r="79" spans="1:6" ht="15" customHeight="1" thickBot="1">
      <c r="A79" s="132" t="s">
        <v>101</v>
      </c>
      <c r="B79" s="133"/>
      <c r="C79" s="134"/>
      <c r="D79" s="65"/>
      <c r="E79" s="65"/>
      <c r="F79" s="63"/>
    </row>
    <row r="80" spans="1:6" ht="12" customHeight="1">
      <c r="A80" s="66" t="s">
        <v>82</v>
      </c>
      <c r="B80" s="100" t="s">
        <v>102</v>
      </c>
      <c r="C80" s="67" t="s">
        <v>103</v>
      </c>
      <c r="D80" s="65"/>
      <c r="E80" s="65"/>
      <c r="F80" s="63"/>
    </row>
    <row r="81" spans="1:6" ht="12" customHeight="1">
      <c r="A81" s="68" t="s">
        <v>104</v>
      </c>
      <c r="B81" s="98">
        <f>F26</f>
        <v>296000</v>
      </c>
      <c r="C81" s="69">
        <f>(B81/B87)</f>
        <v>0.14155540698614191</v>
      </c>
      <c r="D81" s="65"/>
      <c r="E81" s="65"/>
      <c r="F81" s="63" t="s">
        <v>105</v>
      </c>
    </row>
    <row r="82" spans="1:6" ht="12" customHeight="1">
      <c r="A82" s="68" t="s">
        <v>106</v>
      </c>
      <c r="B82" s="98">
        <f>F31</f>
        <v>0</v>
      </c>
      <c r="C82" s="69">
        <v>0</v>
      </c>
      <c r="D82" s="65"/>
      <c r="E82" s="65"/>
      <c r="F82" s="63"/>
    </row>
    <row r="83" spans="1:6" ht="12" customHeight="1">
      <c r="A83" s="68" t="s">
        <v>107</v>
      </c>
      <c r="B83" s="98">
        <f>F42</f>
        <v>231650</v>
      </c>
      <c r="C83" s="69">
        <f>(B83/B87)</f>
        <v>0.11078145279844519</v>
      </c>
      <c r="D83" s="65"/>
      <c r="E83" s="65"/>
      <c r="F83" s="63"/>
    </row>
    <row r="84" spans="1:6" ht="12" customHeight="1">
      <c r="A84" s="68" t="s">
        <v>59</v>
      </c>
      <c r="B84" s="98">
        <f>F57</f>
        <v>823830</v>
      </c>
      <c r="C84" s="69">
        <f>(B84/B87)</f>
        <v>0.39397834776146384</v>
      </c>
      <c r="D84" s="65"/>
      <c r="E84" s="65"/>
      <c r="F84" s="63"/>
    </row>
    <row r="85" spans="1:6" ht="12" customHeight="1">
      <c r="A85" s="68" t="s">
        <v>108</v>
      </c>
      <c r="B85" s="98">
        <f>F62</f>
        <v>640000</v>
      </c>
      <c r="C85" s="69">
        <f>(B85/B87)</f>
        <v>0.30606574483490145</v>
      </c>
      <c r="D85" s="70"/>
      <c r="E85" s="70"/>
      <c r="F85" s="63"/>
    </row>
    <row r="86" spans="1:6" ht="12" customHeight="1">
      <c r="A86" s="68" t="s">
        <v>109</v>
      </c>
      <c r="B86" s="98">
        <f>F65</f>
        <v>99574</v>
      </c>
      <c r="C86" s="69">
        <f>(B86/B87)</f>
        <v>4.7619047619047616E-2</v>
      </c>
      <c r="D86" s="70"/>
      <c r="E86" s="70"/>
      <c r="F86" s="63"/>
    </row>
    <row r="87" spans="1:6" ht="12.75" customHeight="1" thickBot="1">
      <c r="A87" s="71" t="s">
        <v>110</v>
      </c>
      <c r="B87" s="99">
        <f>SUM(B81:B86)</f>
        <v>2091054</v>
      </c>
      <c r="C87" s="72">
        <f>SUM(C81:C86)</f>
        <v>1</v>
      </c>
      <c r="D87" s="70"/>
      <c r="E87" s="70"/>
      <c r="F87" s="63"/>
    </row>
    <row r="88" spans="1:6" ht="12" customHeight="1">
      <c r="A88" s="64"/>
      <c r="B88" s="62"/>
      <c r="C88" s="62"/>
      <c r="D88" s="62"/>
      <c r="E88" s="62"/>
      <c r="F88" s="63"/>
    </row>
    <row r="89" spans="1:6" ht="15.75" customHeight="1" thickBot="1">
      <c r="A89" s="129" t="s">
        <v>111</v>
      </c>
      <c r="B89" s="130"/>
      <c r="C89" s="130"/>
      <c r="D89" s="131"/>
      <c r="E89" s="73"/>
      <c r="F89" s="63"/>
    </row>
    <row r="90" spans="1:6" ht="12.75">
      <c r="A90" s="74" t="s">
        <v>112</v>
      </c>
      <c r="B90" s="75">
        <v>750</v>
      </c>
      <c r="C90" s="75">
        <v>800</v>
      </c>
      <c r="D90" s="76">
        <v>850</v>
      </c>
      <c r="E90" s="77"/>
      <c r="F90" s="78"/>
    </row>
    <row r="91" spans="1:6" ht="26.25" thickBot="1">
      <c r="A91" s="71" t="s">
        <v>113</v>
      </c>
      <c r="B91" s="97">
        <f>F66/B90</f>
        <v>2788.0720000000001</v>
      </c>
      <c r="C91" s="97">
        <f>F66/C90</f>
        <v>2613.8175000000001</v>
      </c>
      <c r="D91" s="97">
        <f>F66/D90</f>
        <v>2460.0635294117646</v>
      </c>
      <c r="E91" s="77"/>
      <c r="F91" s="78"/>
    </row>
    <row r="92" spans="1:6" ht="12.75">
      <c r="A92" s="128" t="s">
        <v>114</v>
      </c>
      <c r="B92" s="128"/>
      <c r="C92" s="128"/>
      <c r="D92" s="128"/>
      <c r="E92" s="64"/>
      <c r="F92" s="64"/>
    </row>
  </sheetData>
  <mergeCells count="37">
    <mergeCell ref="D14:E14"/>
    <mergeCell ref="A16:F16"/>
    <mergeCell ref="A18:F18"/>
    <mergeCell ref="A59:F59"/>
    <mergeCell ref="A72:E72"/>
    <mergeCell ref="A57:E57"/>
    <mergeCell ref="A62:E62"/>
    <mergeCell ref="A64:E64"/>
    <mergeCell ref="A65:E65"/>
    <mergeCell ref="A66:E66"/>
    <mergeCell ref="A68:E68"/>
    <mergeCell ref="A67:E67"/>
    <mergeCell ref="A33:F33"/>
    <mergeCell ref="A31:E31"/>
    <mergeCell ref="A28:F28"/>
    <mergeCell ref="A26:E26"/>
    <mergeCell ref="D12:E12"/>
    <mergeCell ref="D10:E10"/>
    <mergeCell ref="D9:E9"/>
    <mergeCell ref="D8:E8"/>
    <mergeCell ref="D13:E13"/>
    <mergeCell ref="D11:E11"/>
    <mergeCell ref="A75:E75"/>
    <mergeCell ref="A76:E76"/>
    <mergeCell ref="A77:E77"/>
    <mergeCell ref="A71:E71"/>
    <mergeCell ref="A92:D92"/>
    <mergeCell ref="A89:D89"/>
    <mergeCell ref="A79:C79"/>
    <mergeCell ref="A73:E73"/>
    <mergeCell ref="A74:E74"/>
    <mergeCell ref="A42:E42"/>
    <mergeCell ref="A55:F55"/>
    <mergeCell ref="A52:F52"/>
    <mergeCell ref="A48:F48"/>
    <mergeCell ref="A46:F46"/>
    <mergeCell ref="A44:F44"/>
  </mergeCells>
  <pageMargins left="0.748031" right="0.748031" top="0.98425200000000002" bottom="0.98425200000000002" header="0" footer="0"/>
  <pageSetup scale="9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2022-06-23T19:14:25Z</dcterms:modified>
  <cp:category/>
  <cp:contentStatus/>
</cp:coreProperties>
</file>