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0" documentId="11_0B4B8D8539164930E7CC244083851143A7B39F7E" xr6:coauthVersionLast="47" xr6:coauthVersionMax="47" xr10:uidLastSave="{00000000-0000-0000-0000-000000000000}"/>
  <bookViews>
    <workbookView xWindow="0" yWindow="0" windowWidth="18585" windowHeight="11700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G63" i="1" l="1"/>
  <c r="G59" i="1"/>
  <c r="G12" i="1"/>
  <c r="F23" i="1"/>
  <c r="F24" i="1" s="1"/>
  <c r="F22" i="1"/>
  <c r="C81" i="1" l="1"/>
  <c r="G61" i="1" l="1"/>
  <c r="C84" i="1" s="1"/>
  <c r="G53" i="1"/>
  <c r="G51" i="1"/>
  <c r="G49" i="1"/>
  <c r="G47" i="1"/>
  <c r="G41" i="1"/>
  <c r="G40" i="1"/>
  <c r="G39" i="1"/>
  <c r="G38" i="1"/>
  <c r="G37" i="1"/>
  <c r="G36" i="1"/>
  <c r="G35" i="1"/>
  <c r="G34" i="1"/>
  <c r="G24" i="1"/>
  <c r="G22" i="1"/>
  <c r="G21" i="1"/>
  <c r="G66" i="1"/>
  <c r="G25" i="1" l="1"/>
  <c r="G55" i="1"/>
  <c r="C83" i="1" s="1"/>
  <c r="G42" i="1"/>
  <c r="C82" i="1" s="1"/>
  <c r="C80" i="1" l="1"/>
  <c r="G64" i="1"/>
  <c r="G65" i="1" l="1"/>
  <c r="D91" i="1" s="1"/>
  <c r="C85" i="1"/>
  <c r="E91" i="1" l="1"/>
  <c r="C91" i="1"/>
  <c r="G67" i="1"/>
</calcChain>
</file>

<file path=xl/sharedStrings.xml><?xml version="1.0" encoding="utf-8"?>
<sst xmlns="http://schemas.openxmlformats.org/spreadsheetml/2006/main" count="155" uniqueCount="115">
  <si>
    <t>mbf</t>
  </si>
  <si>
    <t>RUBRO O CULTIVO</t>
  </si>
  <si>
    <t>ALFALFA</t>
  </si>
  <si>
    <t>RENDIMIENTO (FARDOS/ha)</t>
  </si>
  <si>
    <t>VARIEDAD</t>
  </si>
  <si>
    <t>WL330</t>
  </si>
  <si>
    <t>FECHA ESTIMADA  PRECIO VENTA</t>
  </si>
  <si>
    <t>abril 2022</t>
  </si>
  <si>
    <t>NIVEL TECNOLÓGICO</t>
  </si>
  <si>
    <t>Medio</t>
  </si>
  <si>
    <t>PRECIO ESPERADO  ($/FARDOS)</t>
  </si>
  <si>
    <t>REGIÓN</t>
  </si>
  <si>
    <t>ÑUBLE</t>
  </si>
  <si>
    <t>INGRESO ESPERADO, con IVA ($)</t>
  </si>
  <si>
    <t>AGENCIA DE ÁREA</t>
  </si>
  <si>
    <t>EL CARMEN</t>
  </si>
  <si>
    <t>DESTINO PRODUCCION</t>
  </si>
  <si>
    <t>MERCADO LOCAL</t>
  </si>
  <si>
    <t>COMUNA/LOCALIDAD</t>
  </si>
  <si>
    <t>EL CARMEN-SAN IGNACIO</t>
  </si>
  <si>
    <t>FECHA DE COSECHA</t>
  </si>
  <si>
    <t>ABRIL 2022</t>
  </si>
  <si>
    <t>FECHA PRECIO INSUMOS</t>
  </si>
  <si>
    <t>CONTINGENCIA</t>
  </si>
  <si>
    <t>LLUVIA EN COSECHA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</si>
  <si>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</si>
  <si>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</si>
  <si>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</si>
  <si>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</si>
  <si>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</si>
  <si>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</si>
  <si>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</si>
  <si>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</si>
  <si>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Preparacion suelo</t>
  </si>
  <si>
    <t>JH</t>
  </si>
  <si>
    <t>julio-agosto</t>
  </si>
  <si>
    <t>siembra aplicaciones malezas</t>
  </si>
  <si>
    <t>septiembre</t>
  </si>
  <si>
    <t>riego</t>
  </si>
  <si>
    <t>septiembre- abril</t>
  </si>
  <si>
    <t>cosecha y fletes</t>
  </si>
  <si>
    <t>noviembre -diciembre</t>
  </si>
  <si>
    <t>Subtotal Jornadas Hombre</t>
  </si>
  <si>
    <t>JORNADAS ANIMAL</t>
  </si>
  <si>
    <t>JA</t>
  </si>
  <si>
    <t>Subtotal Jornadas Animal</t>
  </si>
  <si>
    <t>MAQUINARIA</t>
  </si>
  <si>
    <t>barbecho quimico</t>
  </si>
  <si>
    <t>JM</t>
  </si>
  <si>
    <t>julio</t>
  </si>
  <si>
    <t>cincelado</t>
  </si>
  <si>
    <t>Agosto-Septiembre</t>
  </si>
  <si>
    <t>rastraje</t>
  </si>
  <si>
    <t>agosto</t>
  </si>
  <si>
    <t>encalado</t>
  </si>
  <si>
    <t>vibrocultivador</t>
  </si>
  <si>
    <t>rodonado</t>
  </si>
  <si>
    <t>siembra</t>
  </si>
  <si>
    <t>agosto- septiembre</t>
  </si>
  <si>
    <t>riego tecnificado</t>
  </si>
  <si>
    <t>septiembre 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</si>
  <si>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</si>
  <si>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</si>
  <si>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</si>
  <si>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</si>
  <si>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</si>
  <si>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</si>
  <si>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</si>
  <si>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bolsas</t>
  </si>
  <si>
    <t xml:space="preserve"> </t>
  </si>
  <si>
    <t>FERTILIZANTES</t>
  </si>
  <si>
    <t>sulfato de potasio</t>
  </si>
  <si>
    <t>Kg</t>
  </si>
  <si>
    <t>agosto septiembre</t>
  </si>
  <si>
    <t>SFT</t>
  </si>
  <si>
    <t>kg</t>
  </si>
  <si>
    <t>cal</t>
  </si>
  <si>
    <t>Octubre-Noviembre</t>
  </si>
  <si>
    <t>HERBICIDAS</t>
  </si>
  <si>
    <t>pivot 100 SL</t>
  </si>
  <si>
    <t>LT</t>
  </si>
  <si>
    <t>INSECTICIDAS</t>
  </si>
  <si>
    <t>Subtotal Insumos</t>
  </si>
  <si>
    <t>OTROS</t>
  </si>
  <si>
    <t>Item</t>
  </si>
  <si>
    <t>enfardadura</t>
  </si>
  <si>
    <t>noviembre-marzo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</si>
  <si>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</si>
  <si>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</si>
  <si>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</si>
  <si>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</si>
  <si>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</si>
  <si>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</si>
  <si>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</si>
  <si>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</si>
  <si>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</si>
  <si>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</si>
  <si>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</si>
  <si>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</si>
  <si>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</si>
  <si>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</si>
  <si>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</si>
  <si>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</si>
  <si>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</si>
  <si>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</si>
  <si>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</si>
  <si>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</si>
  <si>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</si>
  <si>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</si>
  <si>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</si>
  <si>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</si>
  <si>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($/fardos)</t>
  </si>
  <si>
    <t>Rendimiento (fardos/hà)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</si>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</sst>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7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2"/>
  <sheetViews>
    <sheetView showGridLines="0" tabSelected="1" topLeftCell="A46" zoomScale="140" zoomScaleNormal="140" workbookViewId="0">
      <selection activeCell="G67" sqref="G67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 t="s">
        <v>0</v>
      </c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1</v>
      </c>
      <c r="C9" s="7" t="s">
        <v>2</v>
      </c>
      <c r="D9" s="8"/>
      <c r="E9" s="142" t="s">
        <v>3</v>
      </c>
      <c r="F9" s="143"/>
      <c r="G9" s="9">
        <v>800</v>
      </c>
    </row>
    <row r="10" spans="1:7" ht="38.25" customHeight="1">
      <c r="A10" s="5"/>
      <c r="B10" s="10" t="s">
        <v>4</v>
      </c>
      <c r="C10" s="11" t="s">
        <v>5</v>
      </c>
      <c r="D10" s="12"/>
      <c r="E10" s="140" t="s">
        <v>6</v>
      </c>
      <c r="F10" s="141"/>
      <c r="G10" s="14" t="s">
        <v>7</v>
      </c>
    </row>
    <row r="11" spans="1:7" ht="18" customHeight="1">
      <c r="A11" s="5"/>
      <c r="B11" s="10" t="s">
        <v>8</v>
      </c>
      <c r="C11" s="14" t="s">
        <v>9</v>
      </c>
      <c r="D11" s="12"/>
      <c r="E11" s="140" t="s">
        <v>10</v>
      </c>
      <c r="F11" s="141"/>
      <c r="G11" s="15">
        <v>6000</v>
      </c>
    </row>
    <row r="12" spans="1:7" ht="11.25" customHeight="1">
      <c r="A12" s="5"/>
      <c r="B12" s="10" t="s">
        <v>11</v>
      </c>
      <c r="C12" s="16" t="s">
        <v>12</v>
      </c>
      <c r="D12" s="12"/>
      <c r="E12" s="17" t="s">
        <v>13</v>
      </c>
      <c r="F12" s="18"/>
      <c r="G12" s="19">
        <f>(G9*G11)</f>
        <v>4800000</v>
      </c>
    </row>
    <row r="13" spans="1:7" ht="11.25" customHeight="1">
      <c r="A13" s="5"/>
      <c r="B13" s="10" t="s">
        <v>14</v>
      </c>
      <c r="C13" s="14" t="s">
        <v>15</v>
      </c>
      <c r="D13" s="12"/>
      <c r="E13" s="140" t="s">
        <v>16</v>
      </c>
      <c r="F13" s="141"/>
      <c r="G13" s="14" t="s">
        <v>17</v>
      </c>
    </row>
    <row r="14" spans="1:7" ht="13.5" customHeight="1">
      <c r="A14" s="5"/>
      <c r="B14" s="10" t="s">
        <v>18</v>
      </c>
      <c r="C14" s="14" t="s">
        <v>19</v>
      </c>
      <c r="D14" s="12"/>
      <c r="E14" s="140" t="s">
        <v>20</v>
      </c>
      <c r="F14" s="141"/>
      <c r="G14" s="14" t="s">
        <v>21</v>
      </c>
    </row>
    <row r="15" spans="1:7" ht="25.5" customHeight="1">
      <c r="A15" s="5"/>
      <c r="B15" s="10" t="s">
        <v>22</v>
      </c>
      <c r="C15" s="20">
        <v>44718</v>
      </c>
      <c r="D15" s="12"/>
      <c r="E15" s="146" t="s">
        <v>23</v>
      </c>
      <c r="F15" s="147"/>
      <c r="G15" s="16" t="s">
        <v>24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44" t="s">
        <v>25</v>
      </c>
      <c r="C17" s="145"/>
      <c r="D17" s="145"/>
      <c r="E17" s="145"/>
      <c r="F17" s="145"/>
      <c r="G17" s="145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26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27</v>
      </c>
      <c r="C20" s="33" t="s">
        <v>28</v>
      </c>
      <c r="D20" s="33" t="s">
        <v>29</v>
      </c>
      <c r="E20" s="33" t="s">
        <v>30</v>
      </c>
      <c r="F20" s="33" t="s">
        <v>31</v>
      </c>
      <c r="G20" s="33" t="s">
        <v>32</v>
      </c>
    </row>
    <row r="21" spans="1:7" ht="12.75" customHeight="1">
      <c r="A21" s="26"/>
      <c r="B21" s="13" t="s">
        <v>33</v>
      </c>
      <c r="C21" s="34" t="s">
        <v>34</v>
      </c>
      <c r="D21" s="35">
        <v>4</v>
      </c>
      <c r="E21" s="13" t="s">
        <v>35</v>
      </c>
      <c r="F21" s="19">
        <v>18000</v>
      </c>
      <c r="G21" s="19">
        <f>(D21*F21)</f>
        <v>72000</v>
      </c>
    </row>
    <row r="22" spans="1:7" ht="25.5" customHeight="1">
      <c r="A22" s="26"/>
      <c r="B22" s="13" t="s">
        <v>36</v>
      </c>
      <c r="C22" s="34" t="s">
        <v>34</v>
      </c>
      <c r="D22" s="35">
        <v>4</v>
      </c>
      <c r="E22" s="13" t="s">
        <v>37</v>
      </c>
      <c r="F22" s="19">
        <f>F21</f>
        <v>18000</v>
      </c>
      <c r="G22" s="19">
        <f>(D22*F22)</f>
        <v>72000</v>
      </c>
    </row>
    <row r="23" spans="1:7" ht="25.5" customHeight="1">
      <c r="A23" s="26"/>
      <c r="B23" s="13" t="s">
        <v>38</v>
      </c>
      <c r="C23" s="34" t="s">
        <v>34</v>
      </c>
      <c r="D23" s="35">
        <v>5</v>
      </c>
      <c r="E23" s="13" t="s">
        <v>39</v>
      </c>
      <c r="F23" s="19">
        <f t="shared" ref="F23:F24" si="0">F22</f>
        <v>18000</v>
      </c>
      <c r="G23" s="19">
        <v>92700</v>
      </c>
    </row>
    <row r="24" spans="1:7" ht="12.75" customHeight="1">
      <c r="A24" s="26"/>
      <c r="B24" s="13" t="s">
        <v>40</v>
      </c>
      <c r="C24" s="34" t="s">
        <v>34</v>
      </c>
      <c r="D24" s="35">
        <v>10</v>
      </c>
      <c r="E24" s="13" t="s">
        <v>41</v>
      </c>
      <c r="F24" s="19">
        <f t="shared" si="0"/>
        <v>18000</v>
      </c>
      <c r="G24" s="19">
        <f>(D24*F24)</f>
        <v>180000</v>
      </c>
    </row>
    <row r="25" spans="1:7" ht="12.75" customHeight="1">
      <c r="A25" s="26"/>
      <c r="B25" s="36" t="s">
        <v>42</v>
      </c>
      <c r="C25" s="37"/>
      <c r="D25" s="37"/>
      <c r="E25" s="37"/>
      <c r="F25" s="38"/>
      <c r="G25" s="39">
        <f>SUM(G21:G24)</f>
        <v>416700</v>
      </c>
    </row>
    <row r="26" spans="1:7" ht="12" customHeight="1">
      <c r="A26" s="2"/>
      <c r="B26" s="27"/>
      <c r="C26" s="29"/>
      <c r="D26" s="29"/>
      <c r="E26" s="29"/>
      <c r="F26" s="40"/>
      <c r="G26" s="40"/>
    </row>
    <row r="27" spans="1:7" ht="12" customHeight="1">
      <c r="A27" s="5"/>
      <c r="B27" s="41" t="s">
        <v>43</v>
      </c>
      <c r="C27" s="42"/>
      <c r="D27" s="43"/>
      <c r="E27" s="43"/>
      <c r="F27" s="44"/>
      <c r="G27" s="44"/>
    </row>
    <row r="28" spans="1:7" ht="24" customHeight="1">
      <c r="A28" s="5"/>
      <c r="B28" s="45" t="s">
        <v>27</v>
      </c>
      <c r="C28" s="46" t="s">
        <v>28</v>
      </c>
      <c r="D28" s="46" t="s">
        <v>29</v>
      </c>
      <c r="E28" s="45" t="s">
        <v>30</v>
      </c>
      <c r="F28" s="46" t="s">
        <v>31</v>
      </c>
      <c r="G28" s="45" t="s">
        <v>32</v>
      </c>
    </row>
    <row r="29" spans="1:7" ht="12" customHeight="1">
      <c r="A29" s="5"/>
      <c r="B29" s="47"/>
      <c r="C29" s="48" t="s">
        <v>44</v>
      </c>
      <c r="D29" s="48"/>
      <c r="E29" s="48"/>
      <c r="F29" s="47"/>
      <c r="G29" s="47"/>
    </row>
    <row r="30" spans="1:7" ht="12" customHeight="1">
      <c r="A30" s="5"/>
      <c r="B30" s="49" t="s">
        <v>45</v>
      </c>
      <c r="C30" s="50"/>
      <c r="D30" s="50"/>
      <c r="E30" s="50"/>
      <c r="F30" s="51"/>
      <c r="G30" s="51"/>
    </row>
    <row r="31" spans="1:7" ht="12" customHeight="1">
      <c r="A31" s="2"/>
      <c r="B31" s="52"/>
      <c r="C31" s="53"/>
      <c r="D31" s="53"/>
      <c r="E31" s="53"/>
      <c r="F31" s="54"/>
      <c r="G31" s="54"/>
    </row>
    <row r="32" spans="1:7" ht="12" customHeight="1">
      <c r="A32" s="5"/>
      <c r="B32" s="41" t="s">
        <v>46</v>
      </c>
      <c r="C32" s="42"/>
      <c r="D32" s="43"/>
      <c r="E32" s="43"/>
      <c r="F32" s="44"/>
      <c r="G32" s="44"/>
    </row>
    <row r="33" spans="1:11" ht="24" customHeight="1">
      <c r="A33" s="5"/>
      <c r="B33" s="55" t="s">
        <v>27</v>
      </c>
      <c r="C33" s="55" t="s">
        <v>28</v>
      </c>
      <c r="D33" s="55" t="s">
        <v>29</v>
      </c>
      <c r="E33" s="55" t="s">
        <v>30</v>
      </c>
      <c r="F33" s="56" t="s">
        <v>31</v>
      </c>
      <c r="G33" s="55" t="s">
        <v>32</v>
      </c>
    </row>
    <row r="34" spans="1:11" ht="12.75" customHeight="1">
      <c r="A34" s="26"/>
      <c r="B34" s="13" t="s">
        <v>47</v>
      </c>
      <c r="C34" s="34" t="s">
        <v>48</v>
      </c>
      <c r="D34" s="35">
        <v>0.125</v>
      </c>
      <c r="E34" s="16" t="s">
        <v>49</v>
      </c>
      <c r="F34" s="19">
        <v>136000</v>
      </c>
      <c r="G34" s="19">
        <f t="shared" ref="G34:G41" si="1">(D34*F34)</f>
        <v>17000</v>
      </c>
    </row>
    <row r="35" spans="1:11" ht="12.75" customHeight="1">
      <c r="A35" s="26"/>
      <c r="B35" s="13" t="s">
        <v>50</v>
      </c>
      <c r="C35" s="34" t="s">
        <v>48</v>
      </c>
      <c r="D35" s="35">
        <v>0.25</v>
      </c>
      <c r="E35" s="16" t="s">
        <v>51</v>
      </c>
      <c r="F35" s="19">
        <v>320000</v>
      </c>
      <c r="G35" s="19">
        <f t="shared" si="1"/>
        <v>80000</v>
      </c>
    </row>
    <row r="36" spans="1:11" ht="12.75" customHeight="1">
      <c r="A36" s="26"/>
      <c r="B36" s="13" t="s">
        <v>52</v>
      </c>
      <c r="C36" s="34" t="s">
        <v>48</v>
      </c>
      <c r="D36" s="35">
        <v>0.25</v>
      </c>
      <c r="E36" s="16" t="s">
        <v>53</v>
      </c>
      <c r="F36" s="19">
        <v>240000</v>
      </c>
      <c r="G36" s="19">
        <f t="shared" si="1"/>
        <v>60000</v>
      </c>
    </row>
    <row r="37" spans="1:11" ht="12.75" customHeight="1">
      <c r="A37" s="26"/>
      <c r="B37" s="13" t="s">
        <v>54</v>
      </c>
      <c r="C37" s="34" t="s">
        <v>48</v>
      </c>
      <c r="D37" s="35">
        <v>0.125</v>
      </c>
      <c r="E37" s="16" t="s">
        <v>53</v>
      </c>
      <c r="F37" s="19">
        <v>200000</v>
      </c>
      <c r="G37" s="19">
        <f t="shared" si="1"/>
        <v>25000</v>
      </c>
    </row>
    <row r="38" spans="1:11" ht="12.75" customHeight="1">
      <c r="A38" s="26"/>
      <c r="B38" s="13" t="s">
        <v>55</v>
      </c>
      <c r="C38" s="34" t="s">
        <v>48</v>
      </c>
      <c r="D38" s="35">
        <v>0.25</v>
      </c>
      <c r="E38" s="16" t="s">
        <v>53</v>
      </c>
      <c r="F38" s="19">
        <v>240000</v>
      </c>
      <c r="G38" s="19">
        <f t="shared" si="1"/>
        <v>60000</v>
      </c>
    </row>
    <row r="39" spans="1:11" ht="12.75" customHeight="1">
      <c r="A39" s="26"/>
      <c r="B39" s="13" t="s">
        <v>56</v>
      </c>
      <c r="C39" s="34" t="s">
        <v>48</v>
      </c>
      <c r="D39" s="35">
        <v>0.125</v>
      </c>
      <c r="E39" s="16" t="s">
        <v>53</v>
      </c>
      <c r="F39" s="19">
        <v>160000</v>
      </c>
      <c r="G39" s="19">
        <f t="shared" si="1"/>
        <v>20000</v>
      </c>
    </row>
    <row r="40" spans="1:11" ht="25.5" customHeight="1">
      <c r="A40" s="26"/>
      <c r="B40" s="13" t="s">
        <v>57</v>
      </c>
      <c r="C40" s="34" t="s">
        <v>48</v>
      </c>
      <c r="D40" s="35">
        <v>0.125</v>
      </c>
      <c r="E40" s="16" t="s">
        <v>58</v>
      </c>
      <c r="F40" s="19">
        <v>200000</v>
      </c>
      <c r="G40" s="19">
        <f t="shared" si="1"/>
        <v>25000</v>
      </c>
    </row>
    <row r="41" spans="1:11" ht="25.5" customHeight="1">
      <c r="A41" s="26"/>
      <c r="B41" s="13" t="s">
        <v>59</v>
      </c>
      <c r="C41" s="34" t="s">
        <v>48</v>
      </c>
      <c r="D41" s="35">
        <v>0.625</v>
      </c>
      <c r="E41" s="16" t="s">
        <v>60</v>
      </c>
      <c r="F41" s="19">
        <v>120000</v>
      </c>
      <c r="G41" s="19">
        <f t="shared" si="1"/>
        <v>75000</v>
      </c>
    </row>
    <row r="42" spans="1:11" ht="12.75" customHeight="1">
      <c r="A42" s="5"/>
      <c r="B42" s="57" t="s">
        <v>61</v>
      </c>
      <c r="C42" s="58"/>
      <c r="D42" s="58"/>
      <c r="E42" s="58"/>
      <c r="F42" s="59"/>
      <c r="G42" s="60">
        <f>SUM(G34:G41)</f>
        <v>362000</v>
      </c>
    </row>
    <row r="43" spans="1:11" ht="12" customHeight="1">
      <c r="A43" s="2"/>
      <c r="B43" s="52"/>
      <c r="C43" s="53"/>
      <c r="D43" s="53"/>
      <c r="E43" s="53"/>
      <c r="F43" s="54"/>
      <c r="G43" s="54"/>
    </row>
    <row r="44" spans="1:11" ht="12" customHeight="1">
      <c r="A44" s="5"/>
      <c r="B44" s="41" t="s">
        <v>62</v>
      </c>
      <c r="C44" s="42"/>
      <c r="D44" s="43"/>
      <c r="E44" s="43"/>
      <c r="F44" s="44"/>
      <c r="G44" s="44"/>
    </row>
    <row r="45" spans="1:11" ht="24" customHeight="1">
      <c r="A45" s="5"/>
      <c r="B45" s="56" t="s">
        <v>63</v>
      </c>
      <c r="C45" s="56" t="s">
        <v>64</v>
      </c>
      <c r="D45" s="56" t="s">
        <v>65</v>
      </c>
      <c r="E45" s="56" t="s">
        <v>30</v>
      </c>
      <c r="F45" s="56" t="s">
        <v>31</v>
      </c>
      <c r="G45" s="56" t="s">
        <v>32</v>
      </c>
      <c r="K45" s="137"/>
    </row>
    <row r="46" spans="1:11" ht="12.75" customHeight="1">
      <c r="A46" s="26"/>
      <c r="B46" s="61" t="s">
        <v>66</v>
      </c>
      <c r="C46" s="62"/>
      <c r="D46" s="62"/>
      <c r="E46" s="62"/>
      <c r="F46" s="62"/>
      <c r="G46" s="62"/>
      <c r="K46" s="137"/>
    </row>
    <row r="47" spans="1:11" ht="12.75" customHeight="1">
      <c r="A47" s="26"/>
      <c r="B47" s="17" t="s">
        <v>67</v>
      </c>
      <c r="C47" s="63" t="s">
        <v>68</v>
      </c>
      <c r="D47" s="64">
        <v>1.2</v>
      </c>
      <c r="E47" s="63" t="s">
        <v>53</v>
      </c>
      <c r="F47" s="65">
        <v>225000</v>
      </c>
      <c r="G47" s="65">
        <f>(D47*F47)</f>
        <v>270000</v>
      </c>
      <c r="I47" s="1" t="s">
        <v>69</v>
      </c>
    </row>
    <row r="48" spans="1:11" ht="12.75" customHeight="1">
      <c r="A48" s="26"/>
      <c r="B48" s="66" t="s">
        <v>70</v>
      </c>
      <c r="C48" s="67"/>
      <c r="D48" s="18"/>
      <c r="E48" s="67"/>
      <c r="F48" s="65"/>
      <c r="G48" s="65"/>
    </row>
    <row r="49" spans="1:7" ht="12.75" customHeight="1">
      <c r="A49" s="26"/>
      <c r="B49" s="17" t="s">
        <v>71</v>
      </c>
      <c r="C49" s="63" t="s">
        <v>72</v>
      </c>
      <c r="D49" s="64">
        <v>150</v>
      </c>
      <c r="E49" s="63" t="s">
        <v>73</v>
      </c>
      <c r="F49" s="65">
        <v>1600</v>
      </c>
      <c r="G49" s="65">
        <f>(D49*F49)</f>
        <v>240000</v>
      </c>
    </row>
    <row r="50" spans="1:7" ht="12.75" customHeight="1">
      <c r="A50" s="26"/>
      <c r="B50" s="17" t="s">
        <v>74</v>
      </c>
      <c r="C50" s="63" t="s">
        <v>75</v>
      </c>
      <c r="D50" s="64">
        <v>150</v>
      </c>
      <c r="E50" s="63" t="s">
        <v>73</v>
      </c>
      <c r="F50" s="65">
        <v>1000</v>
      </c>
      <c r="G50" s="65">
        <v>150000</v>
      </c>
    </row>
    <row r="51" spans="1:7" ht="12.75" customHeight="1">
      <c r="A51" s="26"/>
      <c r="B51" s="17" t="s">
        <v>76</v>
      </c>
      <c r="C51" s="63" t="s">
        <v>75</v>
      </c>
      <c r="D51" s="64">
        <v>1600</v>
      </c>
      <c r="E51" s="63" t="s">
        <v>77</v>
      </c>
      <c r="F51" s="65">
        <v>400</v>
      </c>
      <c r="G51" s="65">
        <f>(D51*F51)</f>
        <v>640000</v>
      </c>
    </row>
    <row r="52" spans="1:7" ht="12.75" customHeight="1">
      <c r="A52" s="26"/>
      <c r="B52" s="66" t="s">
        <v>78</v>
      </c>
      <c r="C52" s="67"/>
      <c r="D52" s="18"/>
      <c r="E52" s="67"/>
      <c r="F52" s="65"/>
      <c r="G52" s="65"/>
    </row>
    <row r="53" spans="1:7" ht="12.75" customHeight="1">
      <c r="A53" s="26"/>
      <c r="B53" s="17" t="s">
        <v>79</v>
      </c>
      <c r="C53" s="63" t="s">
        <v>80</v>
      </c>
      <c r="D53" s="64">
        <v>1</v>
      </c>
      <c r="E53" s="63" t="s">
        <v>37</v>
      </c>
      <c r="F53" s="65">
        <v>90000</v>
      </c>
      <c r="G53" s="65">
        <f>(D53*F53)</f>
        <v>90000</v>
      </c>
    </row>
    <row r="54" spans="1:7" ht="12.75" customHeight="1">
      <c r="A54" s="26"/>
      <c r="B54" s="66" t="s">
        <v>81</v>
      </c>
      <c r="C54" s="67"/>
      <c r="D54" s="18"/>
      <c r="E54" s="67"/>
      <c r="F54" s="65"/>
      <c r="G54" s="65"/>
    </row>
    <row r="55" spans="1:7" ht="13.5" customHeight="1">
      <c r="A55" s="5"/>
      <c r="B55" s="68" t="s">
        <v>82</v>
      </c>
      <c r="C55" s="69"/>
      <c r="D55" s="69"/>
      <c r="E55" s="69"/>
      <c r="F55" s="70"/>
      <c r="G55" s="71">
        <f>SUM(G46:G54)</f>
        <v>1390000</v>
      </c>
    </row>
    <row r="56" spans="1:7" ht="12" customHeight="1">
      <c r="A56" s="2"/>
      <c r="B56" s="52"/>
      <c r="C56" s="53"/>
      <c r="D56" s="53"/>
      <c r="E56" s="72"/>
      <c r="F56" s="54"/>
      <c r="G56" s="54"/>
    </row>
    <row r="57" spans="1:7" ht="12" customHeight="1">
      <c r="A57" s="5"/>
      <c r="B57" s="41" t="s">
        <v>83</v>
      </c>
      <c r="C57" s="42"/>
      <c r="D57" s="43"/>
      <c r="E57" s="43"/>
      <c r="F57" s="44"/>
      <c r="G57" s="44"/>
    </row>
    <row r="58" spans="1:7" ht="24" customHeight="1">
      <c r="A58" s="5"/>
      <c r="B58" s="55" t="s">
        <v>84</v>
      </c>
      <c r="C58" s="56" t="s">
        <v>64</v>
      </c>
      <c r="D58" s="56" t="s">
        <v>65</v>
      </c>
      <c r="E58" s="55" t="s">
        <v>30</v>
      </c>
      <c r="F58" s="56" t="s">
        <v>31</v>
      </c>
      <c r="G58" s="55" t="s">
        <v>32</v>
      </c>
    </row>
    <row r="59" spans="1:7" ht="12.75" customHeight="1">
      <c r="A59" s="26"/>
      <c r="B59" s="13" t="s">
        <v>85</v>
      </c>
      <c r="C59" s="63" t="s">
        <v>48</v>
      </c>
      <c r="D59" s="65">
        <v>800</v>
      </c>
      <c r="E59" s="34" t="s">
        <v>86</v>
      </c>
      <c r="F59" s="73">
        <v>950</v>
      </c>
      <c r="G59" s="65">
        <f>D59*F59</f>
        <v>760000</v>
      </c>
    </row>
    <row r="60" spans="1:7" ht="19.5" customHeight="1">
      <c r="A60" s="26"/>
      <c r="B60" s="74" t="s">
        <v>87</v>
      </c>
      <c r="C60" s="67"/>
      <c r="D60" s="65"/>
      <c r="E60" s="75"/>
      <c r="F60" s="73"/>
      <c r="G60" s="65"/>
    </row>
    <row r="61" spans="1:7" ht="13.5" customHeight="1">
      <c r="A61" s="5"/>
      <c r="B61" s="76" t="s">
        <v>88</v>
      </c>
      <c r="C61" s="77"/>
      <c r="D61" s="77"/>
      <c r="E61" s="77"/>
      <c r="F61" s="78"/>
      <c r="G61" s="79">
        <f>SUM(G59)</f>
        <v>760000</v>
      </c>
    </row>
    <row r="62" spans="1:7" ht="12" customHeight="1">
      <c r="A62" s="2"/>
      <c r="B62" s="96"/>
      <c r="C62" s="96"/>
      <c r="D62" s="96"/>
      <c r="E62" s="96"/>
      <c r="F62" s="97"/>
      <c r="G62" s="97"/>
    </row>
    <row r="63" spans="1:7" ht="12" customHeight="1">
      <c r="A63" s="93"/>
      <c r="B63" s="98" t="s">
        <v>89</v>
      </c>
      <c r="C63" s="99"/>
      <c r="D63" s="99"/>
      <c r="E63" s="99"/>
      <c r="F63" s="99"/>
      <c r="G63" s="100">
        <f>G25+G42+G55+G61</f>
        <v>2928700</v>
      </c>
    </row>
    <row r="64" spans="1:7" ht="12" customHeight="1">
      <c r="A64" s="93"/>
      <c r="B64" s="101" t="s">
        <v>90</v>
      </c>
      <c r="C64" s="81"/>
      <c r="D64" s="81"/>
      <c r="E64" s="81"/>
      <c r="F64" s="81"/>
      <c r="G64" s="102">
        <f>G63*0.05</f>
        <v>146435</v>
      </c>
    </row>
    <row r="65" spans="1:7" ht="12" customHeight="1">
      <c r="A65" s="93"/>
      <c r="B65" s="103" t="s">
        <v>91</v>
      </c>
      <c r="C65" s="80"/>
      <c r="D65" s="80"/>
      <c r="E65" s="80"/>
      <c r="F65" s="80"/>
      <c r="G65" s="104">
        <f>G64+G63</f>
        <v>3075135</v>
      </c>
    </row>
    <row r="66" spans="1:7" ht="12" customHeight="1">
      <c r="A66" s="93"/>
      <c r="B66" s="101" t="s">
        <v>92</v>
      </c>
      <c r="C66" s="81"/>
      <c r="D66" s="81"/>
      <c r="E66" s="81"/>
      <c r="F66" s="81"/>
      <c r="G66" s="102">
        <f>G12</f>
        <v>4800000</v>
      </c>
    </row>
    <row r="67" spans="1:7" ht="12" customHeight="1">
      <c r="A67" s="93"/>
      <c r="B67" s="105" t="s">
        <v>93</v>
      </c>
      <c r="C67" s="106"/>
      <c r="D67" s="106"/>
      <c r="E67" s="106"/>
      <c r="F67" s="106"/>
      <c r="G67" s="107">
        <f>G66-G65</f>
        <v>1724865</v>
      </c>
    </row>
    <row r="68" spans="1:7" ht="12" customHeight="1">
      <c r="A68" s="93"/>
      <c r="B68" s="94" t="s">
        <v>94</v>
      </c>
      <c r="C68" s="95"/>
      <c r="D68" s="95"/>
      <c r="E68" s="95"/>
      <c r="F68" s="95"/>
      <c r="G68" s="90"/>
    </row>
    <row r="69" spans="1:7" ht="12.75" customHeight="1" thickBot="1">
      <c r="A69" s="93"/>
      <c r="B69" s="108"/>
      <c r="C69" s="95"/>
      <c r="D69" s="95"/>
      <c r="E69" s="95"/>
      <c r="F69" s="95"/>
      <c r="G69" s="90"/>
    </row>
    <row r="70" spans="1:7" ht="12" customHeight="1">
      <c r="A70" s="93"/>
      <c r="B70" s="120" t="s">
        <v>95</v>
      </c>
      <c r="C70" s="121"/>
      <c r="D70" s="121"/>
      <c r="E70" s="121"/>
      <c r="F70" s="122"/>
      <c r="G70" s="90"/>
    </row>
    <row r="71" spans="1:7" ht="12" customHeight="1">
      <c r="A71" s="93"/>
      <c r="B71" s="123" t="s">
        <v>96</v>
      </c>
      <c r="C71" s="92"/>
      <c r="D71" s="92"/>
      <c r="E71" s="92"/>
      <c r="F71" s="124"/>
      <c r="G71" s="90"/>
    </row>
    <row r="72" spans="1:7" ht="12" customHeight="1">
      <c r="A72" s="93"/>
      <c r="B72" s="123" t="s">
        <v>97</v>
      </c>
      <c r="C72" s="92"/>
      <c r="D72" s="92"/>
      <c r="E72" s="92"/>
      <c r="F72" s="124"/>
      <c r="G72" s="90"/>
    </row>
    <row r="73" spans="1:7" ht="12" customHeight="1">
      <c r="A73" s="93"/>
      <c r="B73" s="123" t="s">
        <v>98</v>
      </c>
      <c r="C73" s="92"/>
      <c r="D73" s="92"/>
      <c r="E73" s="92"/>
      <c r="F73" s="124"/>
      <c r="G73" s="90"/>
    </row>
    <row r="74" spans="1:7" ht="12" customHeight="1">
      <c r="A74" s="93"/>
      <c r="B74" s="123" t="s">
        <v>99</v>
      </c>
      <c r="C74" s="92"/>
      <c r="D74" s="92"/>
      <c r="E74" s="92"/>
      <c r="F74" s="124"/>
      <c r="G74" s="90"/>
    </row>
    <row r="75" spans="1:7" ht="12" customHeight="1">
      <c r="A75" s="93"/>
      <c r="B75" s="123" t="s">
        <v>100</v>
      </c>
      <c r="C75" s="92"/>
      <c r="D75" s="92"/>
      <c r="E75" s="92"/>
      <c r="F75" s="124"/>
      <c r="G75" s="90"/>
    </row>
    <row r="76" spans="1:7" ht="12.75" customHeight="1" thickBot="1">
      <c r="A76" s="93"/>
      <c r="B76" s="125" t="s">
        <v>101</v>
      </c>
      <c r="C76" s="126"/>
      <c r="D76" s="126"/>
      <c r="E76" s="126"/>
      <c r="F76" s="127"/>
      <c r="G76" s="90"/>
    </row>
    <row r="77" spans="1:7" ht="12.75" customHeight="1">
      <c r="A77" s="93"/>
      <c r="B77" s="118"/>
      <c r="C77" s="92"/>
      <c r="D77" s="92"/>
      <c r="E77" s="92"/>
      <c r="F77" s="92"/>
      <c r="G77" s="90"/>
    </row>
    <row r="78" spans="1:7" ht="15" customHeight="1" thickBot="1">
      <c r="A78" s="93"/>
      <c r="B78" s="138" t="s">
        <v>102</v>
      </c>
      <c r="C78" s="139"/>
      <c r="D78" s="117"/>
      <c r="E78" s="83"/>
      <c r="F78" s="83"/>
      <c r="G78" s="90"/>
    </row>
    <row r="79" spans="1:7" ht="12" customHeight="1">
      <c r="A79" s="93"/>
      <c r="B79" s="110" t="s">
        <v>84</v>
      </c>
      <c r="C79" s="84" t="s">
        <v>103</v>
      </c>
      <c r="D79" s="111" t="s">
        <v>104</v>
      </c>
      <c r="E79" s="83"/>
      <c r="F79" s="83"/>
      <c r="G79" s="90"/>
    </row>
    <row r="80" spans="1:7" ht="12" customHeight="1">
      <c r="A80" s="93"/>
      <c r="B80" s="112" t="s">
        <v>105</v>
      </c>
      <c r="C80" s="85">
        <f>G25</f>
        <v>416700</v>
      </c>
      <c r="D80" s="113">
        <v>0.23200000000000001</v>
      </c>
      <c r="E80" s="83"/>
      <c r="F80" s="83"/>
      <c r="G80" s="90"/>
    </row>
    <row r="81" spans="1:7" ht="12" customHeight="1">
      <c r="A81" s="93"/>
      <c r="B81" s="112" t="s">
        <v>106</v>
      </c>
      <c r="C81" s="86">
        <f>G30</f>
        <v>0</v>
      </c>
      <c r="D81" s="113"/>
      <c r="E81" s="83"/>
      <c r="F81" s="83"/>
      <c r="G81" s="90"/>
    </row>
    <row r="82" spans="1:7" ht="12" customHeight="1">
      <c r="A82" s="93"/>
      <c r="B82" s="112" t="s">
        <v>107</v>
      </c>
      <c r="C82" s="85">
        <f>G42</f>
        <v>362000</v>
      </c>
      <c r="D82" s="113">
        <v>0.41899999999999998</v>
      </c>
      <c r="E82" s="83"/>
      <c r="F82" s="83"/>
      <c r="G82" s="90"/>
    </row>
    <row r="83" spans="1:7" ht="12" customHeight="1">
      <c r="A83" s="93"/>
      <c r="B83" s="112" t="s">
        <v>63</v>
      </c>
      <c r="C83" s="85">
        <f>G55</f>
        <v>1390000</v>
      </c>
      <c r="D83" s="113">
        <v>0.3</v>
      </c>
      <c r="E83" s="83"/>
      <c r="F83" s="83"/>
      <c r="G83" s="90"/>
    </row>
    <row r="84" spans="1:7" ht="12" customHeight="1">
      <c r="A84" s="93"/>
      <c r="B84" s="112" t="s">
        <v>108</v>
      </c>
      <c r="C84" s="87">
        <f>G61</f>
        <v>760000</v>
      </c>
      <c r="D84" s="113"/>
      <c r="E84" s="89"/>
      <c r="F84" s="89"/>
      <c r="G84" s="90"/>
    </row>
    <row r="85" spans="1:7" ht="12" customHeight="1">
      <c r="A85" s="93"/>
      <c r="B85" s="112" t="s">
        <v>109</v>
      </c>
      <c r="C85" s="87">
        <f>G64</f>
        <v>146435</v>
      </c>
      <c r="D85" s="113">
        <v>4.7600000000000003E-2</v>
      </c>
      <c r="E85" s="89"/>
      <c r="F85" s="89"/>
      <c r="G85" s="90"/>
    </row>
    <row r="86" spans="1:7" ht="12.75" customHeight="1" thickBot="1">
      <c r="A86" s="93"/>
      <c r="B86" s="114" t="s">
        <v>110</v>
      </c>
      <c r="C86" s="115">
        <v>2888235</v>
      </c>
      <c r="D86" s="116">
        <v>1</v>
      </c>
      <c r="E86" s="89"/>
      <c r="F86" s="89"/>
      <c r="G86" s="90"/>
    </row>
    <row r="87" spans="1:7" ht="12" customHeight="1">
      <c r="A87" s="93"/>
      <c r="B87" s="108"/>
      <c r="C87" s="95"/>
      <c r="D87" s="95"/>
      <c r="E87" s="95"/>
      <c r="F87" s="95"/>
      <c r="G87" s="90"/>
    </row>
    <row r="88" spans="1:7" ht="12.75" customHeight="1">
      <c r="A88" s="93"/>
      <c r="B88" s="109"/>
      <c r="C88" s="95"/>
      <c r="D88" s="95"/>
      <c r="E88" s="95"/>
      <c r="F88" s="95"/>
      <c r="G88" s="90"/>
    </row>
    <row r="89" spans="1:7" ht="12" customHeight="1" thickBot="1">
      <c r="A89" s="82"/>
      <c r="B89" s="129"/>
      <c r="C89" s="130" t="s">
        <v>111</v>
      </c>
      <c r="D89" s="131"/>
      <c r="E89" s="132"/>
      <c r="F89" s="88"/>
      <c r="G89" s="90"/>
    </row>
    <row r="90" spans="1:7" ht="12" customHeight="1">
      <c r="A90" s="93"/>
      <c r="B90" s="133" t="s">
        <v>112</v>
      </c>
      <c r="C90" s="134">
        <v>750</v>
      </c>
      <c r="D90" s="134">
        <v>800</v>
      </c>
      <c r="E90" s="135">
        <v>850</v>
      </c>
      <c r="F90" s="128"/>
      <c r="G90" s="91"/>
    </row>
    <row r="91" spans="1:7" ht="12.75" customHeight="1" thickBot="1">
      <c r="A91" s="93"/>
      <c r="B91" s="114" t="s">
        <v>113</v>
      </c>
      <c r="C91" s="115">
        <f>(G65/C90)</f>
        <v>4100.18</v>
      </c>
      <c r="D91" s="115">
        <f>(G65/D90)</f>
        <v>3843.9187499999998</v>
      </c>
      <c r="E91" s="136">
        <f>(G65/E90)</f>
        <v>3617.8058823529414</v>
      </c>
      <c r="F91" s="128"/>
      <c r="G91" s="91"/>
    </row>
    <row r="92" spans="1:7" ht="15.6" customHeight="1">
      <c r="A92" s="93"/>
      <c r="B92" s="119" t="s">
        <v>114</v>
      </c>
      <c r="C92" s="92"/>
      <c r="D92" s="92"/>
      <c r="E92" s="92"/>
      <c r="F92" s="92"/>
      <c r="G92" s="92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2022-06-29T14:44:14Z</dcterms:modified>
  <cp:category/>
  <cp:contentStatus/>
</cp:coreProperties>
</file>