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2FC83B46B36DFAFC92B5936CA44F716F067C82A9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ALFALFA  WL-330 YUNGAY" sheetId="1" r:id="rId1"/>
  </sheets>
  <calcPr calcId="162913"/>
</workbook>
</file>

<file path=xl/calcChain.xml><?xml version="1.0" encoding="utf-8"?>
<calcChain xmlns="http://schemas.openxmlformats.org/spreadsheetml/2006/main">
  <c r="F59" i="1" l="1"/>
  <c r="C59" i="1"/>
  <c r="F55" i="1"/>
  <c r="F11" i="1"/>
  <c r="B81" i="1" l="1"/>
  <c r="F53" i="1" l="1"/>
  <c r="F49" i="1"/>
  <c r="F61" i="1" l="1"/>
  <c r="B84" i="1" s="1"/>
  <c r="F52" i="1"/>
  <c r="F50" i="1"/>
  <c r="F48" i="1"/>
  <c r="F46" i="1"/>
  <c r="F40" i="1"/>
  <c r="F41" i="1" s="1"/>
  <c r="F39" i="1"/>
  <c r="F38" i="1"/>
  <c r="F37" i="1"/>
  <c r="F36" i="1"/>
  <c r="F35" i="1"/>
  <c r="F34" i="1"/>
  <c r="F33" i="1"/>
  <c r="F23" i="1"/>
  <c r="F21" i="1"/>
  <c r="F20" i="1"/>
  <c r="F66" i="1"/>
  <c r="F24" i="1" l="1"/>
  <c r="B83" i="1"/>
  <c r="B82" i="1"/>
  <c r="F63" i="1" l="1"/>
  <c r="F64" i="1" s="1"/>
  <c r="B80" i="1"/>
  <c r="F65" i="1" l="1"/>
  <c r="C91" i="1" s="1"/>
  <c r="B85" i="1"/>
  <c r="B86" i="1" s="1"/>
  <c r="D91" i="1" l="1"/>
  <c r="B91" i="1"/>
  <c r="F67" i="1"/>
</calcChain>
</file>

<file path=xl/sharedStrings.xml><?xml version="1.0" encoding="utf-8"?>
<sst xmlns="http://schemas.openxmlformats.org/spreadsheetml/2006/main" count="156" uniqueCount="111">
  <si>
    <t>RUBRO O CULTIVO</t>
  </si>
  <si>
    <t>ALFALFA</t>
  </si>
  <si>
    <t>RENDIMIENTO FARDOS/HA</t>
  </si>
  <si>
    <t>VARIEDAD</t>
  </si>
  <si>
    <t>WL330</t>
  </si>
  <si>
    <t>FECHA ESTIMADA  PRECIO VENTA</t>
  </si>
  <si>
    <t>ABRIL 2022</t>
  </si>
  <si>
    <t>NIVEL TECNOLÓGICO</t>
  </si>
  <si>
    <t>MEDIO</t>
  </si>
  <si>
    <t>PRECIO ESPERADO  FARDOS/ 35 KG</t>
  </si>
  <si>
    <t>REGIÓN</t>
  </si>
  <si>
    <t>ÑUBLE</t>
  </si>
  <si>
    <t>INGRESO ESPERADO, con IVA ($)</t>
  </si>
  <si>
    <t>AGENCIA DE ÁREA</t>
  </si>
  <si>
    <t>YUNGAY</t>
  </si>
  <si>
    <t>DESTINO PRODUCCION</t>
  </si>
  <si>
    <t>MERCADO LOCAL</t>
  </si>
  <si>
    <t>COMUNA/LOCALIDAD</t>
  </si>
  <si>
    <t>PEMUCO - YUNGAY</t>
  </si>
  <si>
    <t>FECHA DE COSECHA</t>
  </si>
  <si>
    <t>NOV - MAR</t>
  </si>
  <si>
    <t>FECHA PRECIO INSUMOS</t>
  </si>
  <si>
    <t>CONTINGENCIA</t>
  </si>
  <si>
    <t>HELADAS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</si>
  <si>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</si>
  <si>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</si>
  <si>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</si>
  <si>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</si>
  <si>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</si>
  <si>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</si>
  <si>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</si>
  <si>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</si>
  <si>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</t>
  </si>
  <si>
    <t>JH</t>
  </si>
  <si>
    <t>julio - agosto</t>
  </si>
  <si>
    <t>Siembra
Control de malezas</t>
  </si>
  <si>
    <t>septiembre</t>
  </si>
  <si>
    <t>Riego</t>
  </si>
  <si>
    <t>septiembre - abril</t>
  </si>
  <si>
    <t>Cosecha y fletes</t>
  </si>
  <si>
    <t>noviembre  -diciembre</t>
  </si>
  <si>
    <t>Subtotal Jornadas Hombre</t>
  </si>
  <si>
    <t>JORNADAS ANIMAL</t>
  </si>
  <si>
    <t>JA</t>
  </si>
  <si>
    <t>Subtotal Jornadas Animal</t>
  </si>
  <si>
    <t>MAQUINARIA</t>
  </si>
  <si>
    <t>Barbecho químico</t>
  </si>
  <si>
    <t>JM</t>
  </si>
  <si>
    <t>julio</t>
  </si>
  <si>
    <t>Cincelado</t>
  </si>
  <si>
    <t>agosto - septiembre</t>
  </si>
  <si>
    <t>Rastraje (2)</t>
  </si>
  <si>
    <t>agosto</t>
  </si>
  <si>
    <t>Encalado</t>
  </si>
  <si>
    <t>Vibrocultivador</t>
  </si>
  <si>
    <t>Rodonado</t>
  </si>
  <si>
    <t>Siembra</t>
  </si>
  <si>
    <t>Riego tecnificado</t>
  </si>
  <si>
    <t>septiembre -  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</si>
  <si>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</si>
  <si>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</si>
  <si>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</si>
  <si>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</si>
  <si>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</si>
  <si>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</si>
  <si>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</si>
  <si>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</si>
  <si>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</si>
  <si>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Sulfato de potasio</t>
  </si>
  <si>
    <t>SFT</t>
  </si>
  <si>
    <t>Cal</t>
  </si>
  <si>
    <t>octubre - noviembre</t>
  </si>
  <si>
    <t>HERBICIDAS</t>
  </si>
  <si>
    <t>Glifosato</t>
  </si>
  <si>
    <t>LT</t>
  </si>
  <si>
    <t>Pivot 100 SL</t>
  </si>
  <si>
    <t>INSECTICIDAS</t>
  </si>
  <si>
    <t>Subtotal Insumos</t>
  </si>
  <si>
    <t>OTROS</t>
  </si>
  <si>
    <t>Item</t>
  </si>
  <si>
    <t>Enfardadura</t>
  </si>
  <si>
    <t>Fardo</t>
  </si>
  <si>
    <t>noviembre - 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</si>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</sst>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14" fontId="4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8" fontId="4" fillId="2" borderId="5" xfId="0" applyNumberFormat="1" applyFont="1" applyFill="1" applyBorder="1" applyAlignment="1">
      <alignment vertical="center" wrapText="1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topLeftCell="A43" zoomScale="140" zoomScaleNormal="140" workbookViewId="0">
      <selection activeCell="C41" sqref="C41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46" t="s">
        <v>2</v>
      </c>
      <c r="E8" s="147"/>
      <c r="F8" s="8">
        <v>800</v>
      </c>
    </row>
    <row r="9" spans="1:6" ht="38.25" customHeight="1">
      <c r="A9" s="9" t="s">
        <v>3</v>
      </c>
      <c r="B9" s="10" t="s">
        <v>4</v>
      </c>
      <c r="C9" s="133"/>
      <c r="D9" s="144" t="s">
        <v>5</v>
      </c>
      <c r="E9" s="145"/>
      <c r="F9" s="135" t="s">
        <v>6</v>
      </c>
    </row>
    <row r="10" spans="1:6" ht="18" customHeight="1">
      <c r="A10" s="9" t="s">
        <v>7</v>
      </c>
      <c r="B10" s="13" t="s">
        <v>8</v>
      </c>
      <c r="C10" s="11"/>
      <c r="D10" s="142" t="s">
        <v>9</v>
      </c>
      <c r="E10" s="143"/>
      <c r="F10" s="14">
        <v>5500</v>
      </c>
    </row>
    <row r="11" spans="1:6" ht="11.25" customHeight="1">
      <c r="A11" s="9" t="s">
        <v>10</v>
      </c>
      <c r="B11" s="15" t="s">
        <v>11</v>
      </c>
      <c r="C11" s="11"/>
      <c r="D11" s="16" t="s">
        <v>12</v>
      </c>
      <c r="E11" s="17"/>
      <c r="F11" s="18">
        <f>(F8*F10)</f>
        <v>4400000</v>
      </c>
    </row>
    <row r="12" spans="1:6" ht="11.25" customHeight="1">
      <c r="A12" s="9" t="s">
        <v>13</v>
      </c>
      <c r="B12" s="13" t="s">
        <v>14</v>
      </c>
      <c r="C12" s="11"/>
      <c r="D12" s="142" t="s">
        <v>15</v>
      </c>
      <c r="E12" s="143"/>
      <c r="F12" s="13" t="s">
        <v>16</v>
      </c>
    </row>
    <row r="13" spans="1:6" ht="13.5" customHeight="1">
      <c r="A13" s="9" t="s">
        <v>17</v>
      </c>
      <c r="B13" s="13" t="s">
        <v>18</v>
      </c>
      <c r="C13" s="11"/>
      <c r="D13" s="142" t="s">
        <v>19</v>
      </c>
      <c r="E13" s="143"/>
      <c r="F13" s="15" t="s">
        <v>20</v>
      </c>
    </row>
    <row r="14" spans="1:6" ht="25.5" customHeight="1">
      <c r="A14" s="9" t="s">
        <v>21</v>
      </c>
      <c r="B14" s="132">
        <v>44727</v>
      </c>
      <c r="C14" s="133"/>
      <c r="D14" s="148" t="s">
        <v>22</v>
      </c>
      <c r="E14" s="149"/>
      <c r="F14" s="134" t="s">
        <v>23</v>
      </c>
    </row>
    <row r="15" spans="1:6" ht="12" customHeight="1">
      <c r="A15" s="19"/>
      <c r="B15" s="20"/>
      <c r="C15" s="21"/>
      <c r="D15" s="22"/>
      <c r="E15" s="22"/>
      <c r="F15" s="23"/>
    </row>
    <row r="16" spans="1:6" ht="12" customHeight="1">
      <c r="A16" s="150" t="s">
        <v>24</v>
      </c>
      <c r="B16" s="151"/>
      <c r="C16" s="151"/>
      <c r="D16" s="151"/>
      <c r="E16" s="151"/>
      <c r="F16" s="151"/>
    </row>
    <row r="17" spans="1:7" ht="12" customHeight="1">
      <c r="A17" s="24"/>
      <c r="B17" s="25"/>
      <c r="C17" s="25"/>
      <c r="D17" s="25"/>
      <c r="E17" s="26"/>
      <c r="F17" s="26"/>
    </row>
    <row r="18" spans="1:7" ht="12" customHeight="1">
      <c r="A18" s="27" t="s">
        <v>25</v>
      </c>
      <c r="B18" s="28"/>
      <c r="C18" s="29"/>
      <c r="D18" s="29"/>
      <c r="E18" s="29"/>
      <c r="F18" s="29"/>
    </row>
    <row r="19" spans="1:7" ht="24" customHeight="1">
      <c r="A19" s="30" t="s">
        <v>26</v>
      </c>
      <c r="B19" s="30" t="s">
        <v>27</v>
      </c>
      <c r="C19" s="30" t="s">
        <v>28</v>
      </c>
      <c r="D19" s="30" t="s">
        <v>29</v>
      </c>
      <c r="E19" s="30" t="s">
        <v>30</v>
      </c>
      <c r="F19" s="30" t="s">
        <v>31</v>
      </c>
    </row>
    <row r="20" spans="1:7" ht="12.75" customHeight="1">
      <c r="A20" s="136" t="s">
        <v>32</v>
      </c>
      <c r="B20" s="10" t="s">
        <v>33</v>
      </c>
      <c r="C20" s="137">
        <v>2</v>
      </c>
      <c r="D20" s="10" t="s">
        <v>34</v>
      </c>
      <c r="E20" s="138">
        <v>20000</v>
      </c>
      <c r="F20" s="138">
        <f>(C20*E20)</f>
        <v>40000</v>
      </c>
      <c r="G20" s="1">
        <v>20500</v>
      </c>
    </row>
    <row r="21" spans="1:7" ht="25.5" customHeight="1">
      <c r="A21" s="136" t="s">
        <v>35</v>
      </c>
      <c r="B21" s="10" t="s">
        <v>33</v>
      </c>
      <c r="C21" s="137">
        <v>4</v>
      </c>
      <c r="D21" s="10" t="s">
        <v>36</v>
      </c>
      <c r="E21" s="138">
        <v>25000</v>
      </c>
      <c r="F21" s="138">
        <f>(C21*E21)</f>
        <v>100000</v>
      </c>
      <c r="G21" s="1">
        <v>20500</v>
      </c>
    </row>
    <row r="22" spans="1:7" ht="25.5" customHeight="1">
      <c r="A22" s="136" t="s">
        <v>37</v>
      </c>
      <c r="B22" s="10" t="s">
        <v>33</v>
      </c>
      <c r="C22" s="137">
        <v>5</v>
      </c>
      <c r="D22" s="10" t="s">
        <v>38</v>
      </c>
      <c r="E22" s="138">
        <v>20500</v>
      </c>
      <c r="F22" s="138">
        <v>92700</v>
      </c>
    </row>
    <row r="23" spans="1:7" ht="12.75" customHeight="1">
      <c r="A23" s="136" t="s">
        <v>39</v>
      </c>
      <c r="B23" s="10" t="s">
        <v>33</v>
      </c>
      <c r="C23" s="137">
        <v>10</v>
      </c>
      <c r="D23" s="10" t="s">
        <v>40</v>
      </c>
      <c r="E23" s="138">
        <v>20500</v>
      </c>
      <c r="F23" s="138">
        <f>(C23*E23)</f>
        <v>205000</v>
      </c>
    </row>
    <row r="24" spans="1:7" ht="12.75" customHeight="1">
      <c r="A24" s="32" t="s">
        <v>41</v>
      </c>
      <c r="B24" s="33"/>
      <c r="C24" s="33"/>
      <c r="D24" s="33"/>
      <c r="E24" s="34"/>
      <c r="F24" s="35">
        <f>SUM(F20:F23)</f>
        <v>437700</v>
      </c>
    </row>
    <row r="25" spans="1:7" ht="12" customHeight="1">
      <c r="A25" s="24"/>
      <c r="B25" s="26"/>
      <c r="C25" s="26"/>
      <c r="D25" s="26"/>
      <c r="E25" s="36"/>
      <c r="F25" s="36"/>
    </row>
    <row r="26" spans="1:7" ht="12" customHeight="1">
      <c r="A26" s="37" t="s">
        <v>42</v>
      </c>
      <c r="B26" s="38"/>
      <c r="C26" s="39"/>
      <c r="D26" s="39"/>
      <c r="E26" s="40"/>
      <c r="F26" s="40"/>
    </row>
    <row r="27" spans="1:7" ht="24" customHeight="1">
      <c r="A27" s="41" t="s">
        <v>26</v>
      </c>
      <c r="B27" s="42" t="s">
        <v>27</v>
      </c>
      <c r="C27" s="42" t="s">
        <v>28</v>
      </c>
      <c r="D27" s="41" t="s">
        <v>29</v>
      </c>
      <c r="E27" s="42" t="s">
        <v>30</v>
      </c>
      <c r="F27" s="41" t="s">
        <v>31</v>
      </c>
    </row>
    <row r="28" spans="1:7" ht="12" customHeight="1">
      <c r="A28" s="43"/>
      <c r="B28" s="44" t="s">
        <v>43</v>
      </c>
      <c r="C28" s="44"/>
      <c r="D28" s="44"/>
      <c r="E28" s="43"/>
      <c r="F28" s="43"/>
    </row>
    <row r="29" spans="1:7" ht="12" customHeight="1">
      <c r="A29" s="45" t="s">
        <v>44</v>
      </c>
      <c r="B29" s="46"/>
      <c r="C29" s="46"/>
      <c r="D29" s="46"/>
      <c r="E29" s="47"/>
      <c r="F29" s="47"/>
    </row>
    <row r="30" spans="1:7" ht="12" customHeight="1">
      <c r="A30" s="48"/>
      <c r="B30" s="49"/>
      <c r="C30" s="49"/>
      <c r="D30" s="49"/>
      <c r="E30" s="50"/>
      <c r="F30" s="50"/>
    </row>
    <row r="31" spans="1:7" ht="12" customHeight="1">
      <c r="A31" s="37" t="s">
        <v>45</v>
      </c>
      <c r="B31" s="38"/>
      <c r="C31" s="39"/>
      <c r="D31" s="39"/>
      <c r="E31" s="40"/>
      <c r="F31" s="40"/>
    </row>
    <row r="32" spans="1:7" ht="24" customHeight="1">
      <c r="A32" s="51" t="s">
        <v>26</v>
      </c>
      <c r="B32" s="51" t="s">
        <v>27</v>
      </c>
      <c r="C32" s="51" t="s">
        <v>28</v>
      </c>
      <c r="D32" s="51" t="s">
        <v>29</v>
      </c>
      <c r="E32" s="52" t="s">
        <v>30</v>
      </c>
      <c r="F32" s="51" t="s">
        <v>31</v>
      </c>
    </row>
    <row r="33" spans="1:10" ht="12.75" customHeight="1">
      <c r="A33" s="136" t="s">
        <v>46</v>
      </c>
      <c r="B33" s="10" t="s">
        <v>47</v>
      </c>
      <c r="C33" s="137">
        <v>0.125</v>
      </c>
      <c r="D33" s="10" t="s">
        <v>48</v>
      </c>
      <c r="E33" s="138">
        <v>140000</v>
      </c>
      <c r="F33" s="138">
        <f t="shared" ref="F33:F40" si="0">(C33*E33)</f>
        <v>17500</v>
      </c>
    </row>
    <row r="34" spans="1:10" ht="12.75" customHeight="1">
      <c r="A34" s="136" t="s">
        <v>49</v>
      </c>
      <c r="B34" s="10" t="s">
        <v>47</v>
      </c>
      <c r="C34" s="139">
        <v>0.25</v>
      </c>
      <c r="D34" s="10" t="s">
        <v>50</v>
      </c>
      <c r="E34" s="138">
        <v>313600</v>
      </c>
      <c r="F34" s="138">
        <f t="shared" si="0"/>
        <v>78400</v>
      </c>
    </row>
    <row r="35" spans="1:10" ht="12.75" customHeight="1">
      <c r="A35" s="136" t="s">
        <v>51</v>
      </c>
      <c r="B35" s="10" t="s">
        <v>47</v>
      </c>
      <c r="C35" s="139">
        <v>0.25</v>
      </c>
      <c r="D35" s="10" t="s">
        <v>52</v>
      </c>
      <c r="E35" s="138">
        <v>240000</v>
      </c>
      <c r="F35" s="138">
        <f t="shared" si="0"/>
        <v>60000</v>
      </c>
    </row>
    <row r="36" spans="1:10" ht="12.75" customHeight="1">
      <c r="A36" s="136" t="s">
        <v>53</v>
      </c>
      <c r="B36" s="10" t="s">
        <v>47</v>
      </c>
      <c r="C36" s="137">
        <v>0.125</v>
      </c>
      <c r="D36" s="10" t="s">
        <v>52</v>
      </c>
      <c r="E36" s="138">
        <v>160000</v>
      </c>
      <c r="F36" s="138">
        <f t="shared" si="0"/>
        <v>20000</v>
      </c>
    </row>
    <row r="37" spans="1:10" ht="12.75" customHeight="1">
      <c r="A37" s="136" t="s">
        <v>54</v>
      </c>
      <c r="B37" s="10" t="s">
        <v>47</v>
      </c>
      <c r="C37" s="139">
        <v>0.125</v>
      </c>
      <c r="D37" s="10" t="s">
        <v>52</v>
      </c>
      <c r="E37" s="138">
        <v>240000</v>
      </c>
      <c r="F37" s="138">
        <f t="shared" si="0"/>
        <v>30000</v>
      </c>
    </row>
    <row r="38" spans="1:10" ht="12.75" customHeight="1">
      <c r="A38" s="136" t="s">
        <v>55</v>
      </c>
      <c r="B38" s="10" t="s">
        <v>47</v>
      </c>
      <c r="C38" s="137">
        <v>0.125</v>
      </c>
      <c r="D38" s="10" t="s">
        <v>52</v>
      </c>
      <c r="E38" s="138">
        <v>120000</v>
      </c>
      <c r="F38" s="138">
        <f t="shared" si="0"/>
        <v>15000</v>
      </c>
    </row>
    <row r="39" spans="1:10" ht="19.5" customHeight="1">
      <c r="A39" s="136" t="s">
        <v>56</v>
      </c>
      <c r="B39" s="10" t="s">
        <v>47</v>
      </c>
      <c r="C39" s="137">
        <v>0.125</v>
      </c>
      <c r="D39" s="10" t="s">
        <v>50</v>
      </c>
      <c r="E39" s="138">
        <v>200000</v>
      </c>
      <c r="F39" s="138">
        <f t="shared" si="0"/>
        <v>25000</v>
      </c>
    </row>
    <row r="40" spans="1:10" ht="18" customHeight="1">
      <c r="A40" s="136" t="s">
        <v>57</v>
      </c>
      <c r="B40" s="10" t="s">
        <v>47</v>
      </c>
      <c r="C40" s="137">
        <v>12</v>
      </c>
      <c r="D40" s="10" t="s">
        <v>58</v>
      </c>
      <c r="E40" s="138">
        <v>50000</v>
      </c>
      <c r="F40" s="138">
        <f t="shared" si="0"/>
        <v>600000</v>
      </c>
    </row>
    <row r="41" spans="1:10" ht="12.75" customHeight="1">
      <c r="A41" s="53" t="s">
        <v>59</v>
      </c>
      <c r="B41" s="54"/>
      <c r="C41" s="54"/>
      <c r="D41" s="54"/>
      <c r="E41" s="55"/>
      <c r="F41" s="56">
        <f>SUM(F33:F40)</f>
        <v>845900</v>
      </c>
    </row>
    <row r="42" spans="1:10" ht="12" customHeight="1">
      <c r="A42" s="48"/>
      <c r="B42" s="49"/>
      <c r="C42" s="49"/>
      <c r="D42" s="49"/>
      <c r="E42" s="50"/>
      <c r="F42" s="50"/>
    </row>
    <row r="43" spans="1:10" ht="12" customHeight="1">
      <c r="A43" s="37" t="s">
        <v>60</v>
      </c>
      <c r="B43" s="38"/>
      <c r="C43" s="39"/>
      <c r="D43" s="39"/>
      <c r="E43" s="40"/>
      <c r="F43" s="40"/>
    </row>
    <row r="44" spans="1:10" ht="24" customHeight="1">
      <c r="A44" s="52" t="s">
        <v>61</v>
      </c>
      <c r="B44" s="52" t="s">
        <v>62</v>
      </c>
      <c r="C44" s="52" t="s">
        <v>63</v>
      </c>
      <c r="D44" s="52" t="s">
        <v>29</v>
      </c>
      <c r="E44" s="52" t="s">
        <v>30</v>
      </c>
      <c r="F44" s="52" t="s">
        <v>31</v>
      </c>
      <c r="J44" s="131"/>
    </row>
    <row r="45" spans="1:10" ht="12.75" customHeight="1">
      <c r="A45" s="57" t="s">
        <v>64</v>
      </c>
      <c r="B45" s="58"/>
      <c r="C45" s="58"/>
      <c r="D45" s="58"/>
      <c r="E45" s="58"/>
      <c r="F45" s="58"/>
      <c r="J45" s="131"/>
    </row>
    <row r="46" spans="1:10" ht="12.75" customHeight="1">
      <c r="A46" s="16" t="s">
        <v>65</v>
      </c>
      <c r="B46" s="59" t="s">
        <v>66</v>
      </c>
      <c r="C46" s="60">
        <v>25</v>
      </c>
      <c r="D46" s="59" t="s">
        <v>52</v>
      </c>
      <c r="E46" s="61">
        <v>10500</v>
      </c>
      <c r="F46" s="61">
        <f>(C46*E46)</f>
        <v>262500</v>
      </c>
    </row>
    <row r="47" spans="1:10" ht="12.75" customHeight="1">
      <c r="A47" s="62" t="s">
        <v>67</v>
      </c>
      <c r="B47" s="63"/>
      <c r="C47" s="17"/>
      <c r="D47" s="63"/>
      <c r="E47" s="61"/>
      <c r="F47" s="61"/>
    </row>
    <row r="48" spans="1:10" ht="12.75" customHeight="1">
      <c r="A48" s="16" t="s">
        <v>68</v>
      </c>
      <c r="B48" s="59" t="s">
        <v>66</v>
      </c>
      <c r="C48" s="60">
        <v>150</v>
      </c>
      <c r="D48" s="59" t="s">
        <v>50</v>
      </c>
      <c r="E48" s="61">
        <v>1600</v>
      </c>
      <c r="F48" s="61">
        <f>(C48*E48)</f>
        <v>240000</v>
      </c>
    </row>
    <row r="49" spans="1:6" ht="12.75" customHeight="1">
      <c r="A49" s="16" t="s">
        <v>69</v>
      </c>
      <c r="B49" s="59" t="s">
        <v>66</v>
      </c>
      <c r="C49" s="60">
        <v>200</v>
      </c>
      <c r="D49" s="59" t="s">
        <v>50</v>
      </c>
      <c r="E49" s="61">
        <v>1200</v>
      </c>
      <c r="F49" s="61">
        <f>(C49*E49)</f>
        <v>240000</v>
      </c>
    </row>
    <row r="50" spans="1:6" ht="12.75" customHeight="1">
      <c r="A50" s="16" t="s">
        <v>70</v>
      </c>
      <c r="B50" s="59" t="s">
        <v>66</v>
      </c>
      <c r="C50" s="60">
        <v>1600</v>
      </c>
      <c r="D50" s="59" t="s">
        <v>71</v>
      </c>
      <c r="E50" s="61">
        <v>96</v>
      </c>
      <c r="F50" s="61">
        <f>(C50*E50)</f>
        <v>153600</v>
      </c>
    </row>
    <row r="51" spans="1:6" ht="12.75" customHeight="1">
      <c r="A51" s="62" t="s">
        <v>72</v>
      </c>
      <c r="B51" s="63"/>
      <c r="C51" s="17"/>
      <c r="D51" s="63"/>
      <c r="E51" s="61"/>
      <c r="F51" s="61"/>
    </row>
    <row r="52" spans="1:6" ht="12.75" customHeight="1">
      <c r="A52" s="16" t="s">
        <v>73</v>
      </c>
      <c r="B52" s="59" t="s">
        <v>74</v>
      </c>
      <c r="C52" s="60">
        <v>3</v>
      </c>
      <c r="D52" s="59" t="s">
        <v>36</v>
      </c>
      <c r="E52" s="61">
        <v>15200</v>
      </c>
      <c r="F52" s="61">
        <f>(C52*E52)</f>
        <v>45600</v>
      </c>
    </row>
    <row r="53" spans="1:6" ht="12.75" customHeight="1">
      <c r="A53" s="16" t="s">
        <v>75</v>
      </c>
      <c r="B53" s="59" t="s">
        <v>74</v>
      </c>
      <c r="C53" s="60">
        <v>1</v>
      </c>
      <c r="D53" s="59" t="s">
        <v>36</v>
      </c>
      <c r="E53" s="61">
        <v>105000</v>
      </c>
      <c r="F53" s="61">
        <f>(C53*E53)</f>
        <v>105000</v>
      </c>
    </row>
    <row r="54" spans="1:6" ht="12.75" customHeight="1">
      <c r="A54" s="62" t="s">
        <v>76</v>
      </c>
      <c r="B54" s="63"/>
      <c r="C54" s="17"/>
      <c r="D54" s="63"/>
      <c r="E54" s="61"/>
      <c r="F54" s="61"/>
    </row>
    <row r="55" spans="1:6" ht="13.5" customHeight="1">
      <c r="A55" s="64" t="s">
        <v>77</v>
      </c>
      <c r="B55" s="65"/>
      <c r="C55" s="65"/>
      <c r="D55" s="65"/>
      <c r="E55" s="66"/>
      <c r="F55" s="67">
        <f>SUM(F45:F54)</f>
        <v>1046700</v>
      </c>
    </row>
    <row r="56" spans="1:6" ht="12" customHeight="1">
      <c r="A56" s="48"/>
      <c r="B56" s="49"/>
      <c r="C56" s="49"/>
      <c r="D56" s="68"/>
      <c r="E56" s="50"/>
      <c r="F56" s="50"/>
    </row>
    <row r="57" spans="1:6" ht="12" customHeight="1">
      <c r="A57" s="37" t="s">
        <v>78</v>
      </c>
      <c r="B57" s="38"/>
      <c r="C57" s="39"/>
      <c r="D57" s="39"/>
      <c r="E57" s="40"/>
      <c r="F57" s="40"/>
    </row>
    <row r="58" spans="1:6" ht="24" customHeight="1">
      <c r="A58" s="51" t="s">
        <v>79</v>
      </c>
      <c r="B58" s="52" t="s">
        <v>62</v>
      </c>
      <c r="C58" s="52" t="s">
        <v>63</v>
      </c>
      <c r="D58" s="51" t="s">
        <v>29</v>
      </c>
      <c r="E58" s="52" t="s">
        <v>30</v>
      </c>
      <c r="F58" s="51" t="s">
        <v>31</v>
      </c>
    </row>
    <row r="59" spans="1:6" ht="12.75" customHeight="1">
      <c r="A59" s="12" t="s">
        <v>80</v>
      </c>
      <c r="B59" s="59" t="s">
        <v>81</v>
      </c>
      <c r="C59" s="61">
        <f>F8</f>
        <v>800</v>
      </c>
      <c r="D59" s="31" t="s">
        <v>82</v>
      </c>
      <c r="E59" s="69">
        <v>850</v>
      </c>
      <c r="F59" s="61">
        <f>(C59*E59)</f>
        <v>680000</v>
      </c>
    </row>
    <row r="60" spans="1:6" ht="19.5" customHeight="1">
      <c r="A60" s="70" t="s">
        <v>83</v>
      </c>
      <c r="B60" s="63"/>
      <c r="C60" s="61"/>
      <c r="D60" s="71"/>
      <c r="E60" s="69"/>
      <c r="F60" s="61"/>
    </row>
    <row r="61" spans="1:6" ht="13.5" customHeight="1">
      <c r="A61" s="72" t="s">
        <v>84</v>
      </c>
      <c r="B61" s="73"/>
      <c r="C61" s="73"/>
      <c r="D61" s="73"/>
      <c r="E61" s="74"/>
      <c r="F61" s="75">
        <f>SUM(F59)</f>
        <v>680000</v>
      </c>
    </row>
    <row r="62" spans="1:6" ht="12" customHeight="1">
      <c r="A62" s="90"/>
      <c r="B62" s="90"/>
      <c r="C62" s="90"/>
      <c r="D62" s="90"/>
      <c r="E62" s="91"/>
      <c r="F62" s="91"/>
    </row>
    <row r="63" spans="1:6" ht="12" customHeight="1">
      <c r="A63" s="92" t="s">
        <v>85</v>
      </c>
      <c r="B63" s="93"/>
      <c r="C63" s="93"/>
      <c r="D63" s="93"/>
      <c r="E63" s="93"/>
      <c r="F63" s="94">
        <f>F24+F41+F55+F61</f>
        <v>3010300</v>
      </c>
    </row>
    <row r="64" spans="1:6" ht="12" customHeight="1">
      <c r="A64" s="95" t="s">
        <v>86</v>
      </c>
      <c r="B64" s="77"/>
      <c r="C64" s="77"/>
      <c r="D64" s="77"/>
      <c r="E64" s="77"/>
      <c r="F64" s="96">
        <f>F63*0.05</f>
        <v>150515</v>
      </c>
    </row>
    <row r="65" spans="1:6" ht="12" customHeight="1">
      <c r="A65" s="97" t="s">
        <v>87</v>
      </c>
      <c r="B65" s="76"/>
      <c r="C65" s="76"/>
      <c r="D65" s="76"/>
      <c r="E65" s="76"/>
      <c r="F65" s="98">
        <f>F64+F63</f>
        <v>3160815</v>
      </c>
    </row>
    <row r="66" spans="1:6" ht="12" customHeight="1">
      <c r="A66" s="95" t="s">
        <v>88</v>
      </c>
      <c r="B66" s="77"/>
      <c r="C66" s="77"/>
      <c r="D66" s="77"/>
      <c r="E66" s="77"/>
      <c r="F66" s="96">
        <f>F11</f>
        <v>4400000</v>
      </c>
    </row>
    <row r="67" spans="1:6" ht="12" customHeight="1">
      <c r="A67" s="99" t="s">
        <v>89</v>
      </c>
      <c r="B67" s="100"/>
      <c r="C67" s="100"/>
      <c r="D67" s="100"/>
      <c r="E67" s="100"/>
      <c r="F67" s="101">
        <f>F66-F65</f>
        <v>1239185</v>
      </c>
    </row>
    <row r="68" spans="1:6" ht="12" customHeight="1">
      <c r="A68" s="88" t="s">
        <v>90</v>
      </c>
      <c r="B68" s="89"/>
      <c r="C68" s="89"/>
      <c r="D68" s="89"/>
      <c r="E68" s="89"/>
      <c r="F68" s="85"/>
    </row>
    <row r="69" spans="1:6" ht="12.75" customHeight="1" thickBot="1">
      <c r="A69" s="102"/>
      <c r="B69" s="89"/>
      <c r="C69" s="89"/>
      <c r="D69" s="89"/>
      <c r="E69" s="89"/>
      <c r="F69" s="85"/>
    </row>
    <row r="70" spans="1:6" ht="12" customHeight="1">
      <c r="A70" s="114" t="s">
        <v>91</v>
      </c>
      <c r="B70" s="115"/>
      <c r="C70" s="115"/>
      <c r="D70" s="115"/>
      <c r="E70" s="116"/>
      <c r="F70" s="85"/>
    </row>
    <row r="71" spans="1:6" ht="12" customHeight="1">
      <c r="A71" s="117" t="s">
        <v>92</v>
      </c>
      <c r="B71" s="87"/>
      <c r="C71" s="87"/>
      <c r="D71" s="87"/>
      <c r="E71" s="118"/>
      <c r="F71" s="85"/>
    </row>
    <row r="72" spans="1:6" ht="12" customHeight="1">
      <c r="A72" s="117" t="s">
        <v>93</v>
      </c>
      <c r="B72" s="87"/>
      <c r="C72" s="87"/>
      <c r="D72" s="87"/>
      <c r="E72" s="118"/>
      <c r="F72" s="85"/>
    </row>
    <row r="73" spans="1:6" ht="12" customHeight="1">
      <c r="A73" s="117" t="s">
        <v>94</v>
      </c>
      <c r="B73" s="87"/>
      <c r="C73" s="87"/>
      <c r="D73" s="87"/>
      <c r="E73" s="118"/>
      <c r="F73" s="85"/>
    </row>
    <row r="74" spans="1:6" ht="12" customHeight="1">
      <c r="A74" s="117" t="s">
        <v>95</v>
      </c>
      <c r="B74" s="87"/>
      <c r="C74" s="87"/>
      <c r="D74" s="87"/>
      <c r="E74" s="118"/>
      <c r="F74" s="85"/>
    </row>
    <row r="75" spans="1:6" ht="12" customHeight="1">
      <c r="A75" s="117" t="s">
        <v>96</v>
      </c>
      <c r="B75" s="87"/>
      <c r="C75" s="87"/>
      <c r="D75" s="87"/>
      <c r="E75" s="118"/>
      <c r="F75" s="85"/>
    </row>
    <row r="76" spans="1:6" ht="12.75" customHeight="1" thickBot="1">
      <c r="A76" s="119" t="s">
        <v>97</v>
      </c>
      <c r="B76" s="120"/>
      <c r="C76" s="120"/>
      <c r="D76" s="120"/>
      <c r="E76" s="121"/>
      <c r="F76" s="85"/>
    </row>
    <row r="77" spans="1:6" ht="12.75" customHeight="1">
      <c r="A77" s="112"/>
      <c r="B77" s="87"/>
      <c r="C77" s="87"/>
      <c r="D77" s="87"/>
      <c r="E77" s="87"/>
      <c r="F77" s="85"/>
    </row>
    <row r="78" spans="1:6" ht="15" customHeight="1" thickBot="1">
      <c r="A78" s="140" t="s">
        <v>98</v>
      </c>
      <c r="B78" s="141"/>
      <c r="C78" s="111"/>
      <c r="D78" s="78"/>
      <c r="E78" s="78"/>
      <c r="F78" s="85"/>
    </row>
    <row r="79" spans="1:6" ht="12" customHeight="1">
      <c r="A79" s="104" t="s">
        <v>79</v>
      </c>
      <c r="B79" s="79" t="s">
        <v>99</v>
      </c>
      <c r="C79" s="105" t="s">
        <v>100</v>
      </c>
      <c r="D79" s="78"/>
      <c r="E79" s="78"/>
      <c r="F79" s="85"/>
    </row>
    <row r="80" spans="1:6" ht="12" customHeight="1">
      <c r="A80" s="106" t="s">
        <v>101</v>
      </c>
      <c r="B80" s="80">
        <f>F24</f>
        <v>437700</v>
      </c>
      <c r="C80" s="107">
        <v>0.23200000000000001</v>
      </c>
      <c r="D80" s="78"/>
      <c r="E80" s="78"/>
      <c r="F80" s="85"/>
    </row>
    <row r="81" spans="1:6" ht="12" customHeight="1">
      <c r="A81" s="106" t="s">
        <v>102</v>
      </c>
      <c r="B81" s="81">
        <f>F29</f>
        <v>0</v>
      </c>
      <c r="C81" s="107"/>
      <c r="D81" s="78"/>
      <c r="E81" s="78"/>
      <c r="F81" s="85"/>
    </row>
    <row r="82" spans="1:6" ht="12" customHeight="1">
      <c r="A82" s="106" t="s">
        <v>103</v>
      </c>
      <c r="B82" s="80">
        <f>F41</f>
        <v>845900</v>
      </c>
      <c r="C82" s="107">
        <v>0.41899999999999998</v>
      </c>
      <c r="D82" s="78"/>
      <c r="E82" s="78"/>
      <c r="F82" s="85"/>
    </row>
    <row r="83" spans="1:6" ht="12" customHeight="1">
      <c r="A83" s="106" t="s">
        <v>61</v>
      </c>
      <c r="B83" s="80">
        <f>F55</f>
        <v>1046700</v>
      </c>
      <c r="C83" s="107">
        <v>0.3</v>
      </c>
      <c r="D83" s="78"/>
      <c r="E83" s="78"/>
      <c r="F83" s="85"/>
    </row>
    <row r="84" spans="1:6" ht="12" customHeight="1">
      <c r="A84" s="106" t="s">
        <v>104</v>
      </c>
      <c r="B84" s="82">
        <f>F61</f>
        <v>680000</v>
      </c>
      <c r="C84" s="107"/>
      <c r="D84" s="84"/>
      <c r="E84" s="84"/>
      <c r="F84" s="85"/>
    </row>
    <row r="85" spans="1:6" ht="12" customHeight="1">
      <c r="A85" s="106" t="s">
        <v>105</v>
      </c>
      <c r="B85" s="82">
        <f>F64</f>
        <v>150515</v>
      </c>
      <c r="C85" s="107">
        <v>4.7600000000000003E-2</v>
      </c>
      <c r="D85" s="84"/>
      <c r="E85" s="84"/>
      <c r="F85" s="85"/>
    </row>
    <row r="86" spans="1:6" ht="12.75" customHeight="1" thickBot="1">
      <c r="A86" s="108" t="s">
        <v>106</v>
      </c>
      <c r="B86" s="109">
        <f>SUM(B80:B85)</f>
        <v>3160815</v>
      </c>
      <c r="C86" s="110">
        <v>1</v>
      </c>
      <c r="D86" s="84"/>
      <c r="E86" s="84"/>
      <c r="F86" s="85"/>
    </row>
    <row r="87" spans="1:6" ht="12" customHeight="1">
      <c r="A87" s="102"/>
      <c r="B87" s="89"/>
      <c r="C87" s="89"/>
      <c r="D87" s="89"/>
      <c r="E87" s="89"/>
      <c r="F87" s="85"/>
    </row>
    <row r="88" spans="1:6" ht="12.75" customHeight="1">
      <c r="A88" s="103"/>
      <c r="B88" s="89"/>
      <c r="C88" s="89"/>
      <c r="D88" s="89"/>
      <c r="E88" s="89"/>
      <c r="F88" s="85"/>
    </row>
    <row r="89" spans="1:6" ht="12" customHeight="1" thickBot="1">
      <c r="A89" s="123"/>
      <c r="B89" s="124" t="s">
        <v>107</v>
      </c>
      <c r="C89" s="125"/>
      <c r="D89" s="126"/>
      <c r="E89" s="83"/>
      <c r="F89" s="85"/>
    </row>
    <row r="90" spans="1:6" ht="12" customHeight="1">
      <c r="A90" s="127" t="s">
        <v>108</v>
      </c>
      <c r="B90" s="128">
        <v>750</v>
      </c>
      <c r="C90" s="128">
        <v>800</v>
      </c>
      <c r="D90" s="129">
        <v>850</v>
      </c>
      <c r="E90" s="122"/>
      <c r="F90" s="86"/>
    </row>
    <row r="91" spans="1:6" ht="12.75" customHeight="1" thickBot="1">
      <c r="A91" s="108" t="s">
        <v>109</v>
      </c>
      <c r="B91" s="109">
        <f>(F65/B90)</f>
        <v>4214.42</v>
      </c>
      <c r="C91" s="109">
        <f>(F65/C90)</f>
        <v>3951.0187500000002</v>
      </c>
      <c r="D91" s="130">
        <f>(F65/D90)</f>
        <v>3718.6058823529411</v>
      </c>
      <c r="E91" s="122"/>
      <c r="F91" s="86"/>
    </row>
    <row r="92" spans="1:6" ht="15.6" customHeight="1">
      <c r="A92" s="113" t="s">
        <v>110</v>
      </c>
      <c r="B92" s="87"/>
      <c r="C92" s="87"/>
      <c r="D92" s="87"/>
      <c r="E92" s="87"/>
      <c r="F92" s="87"/>
    </row>
  </sheetData>
  <mergeCells count="8">
    <mergeCell ref="A78:B78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2022-06-30T20:10:55Z</dcterms:modified>
  <cp:category/>
  <cp:contentStatus/>
</cp:coreProperties>
</file>