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lvarezp\Documents\INDAP 2022\FICHAS TECNICAS ACTUALIZACION JUNIO 2022\FICHAS TÉCNICAS POR AREA\Ajustadas\Melipilla\"/>
    </mc:Choice>
  </mc:AlternateContent>
  <bookViews>
    <workbookView xWindow="0" yWindow="0" windowWidth="25200" windowHeight="11385"/>
  </bookViews>
  <sheets>
    <sheet name="APÍCOL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47" i="1"/>
  <c r="G48" i="1"/>
  <c r="G50" i="1"/>
  <c r="G51" i="1"/>
  <c r="G53" i="1"/>
  <c r="G54" i="1"/>
  <c r="G56" i="1"/>
  <c r="G58" i="1"/>
  <c r="G59" i="1"/>
  <c r="G60" i="1"/>
  <c r="G61" i="1"/>
  <c r="G62" i="1"/>
  <c r="G45" i="1"/>
  <c r="D101" i="1" l="1"/>
  <c r="G12" i="1"/>
  <c r="G22" i="1" l="1"/>
  <c r="G23" i="1"/>
  <c r="G24" i="1"/>
  <c r="G25" i="1"/>
  <c r="G26" i="1"/>
  <c r="G27" i="1"/>
  <c r="G28" i="1"/>
  <c r="G29" i="1"/>
  <c r="G21" i="1"/>
  <c r="G30" i="1" l="1"/>
  <c r="G71" i="1"/>
  <c r="C95" i="1" s="1"/>
  <c r="G35" i="1" l="1"/>
  <c r="G76" i="1"/>
  <c r="C91" i="1" l="1"/>
  <c r="G63" i="1"/>
  <c r="C94" i="1" s="1"/>
  <c r="G40" i="1"/>
  <c r="C93" i="1" s="1"/>
  <c r="G73" i="1" l="1"/>
  <c r="G74" i="1" s="1"/>
  <c r="G75" i="1" l="1"/>
  <c r="D102" i="1" s="1"/>
  <c r="C96" i="1"/>
  <c r="E102" i="1" l="1"/>
  <c r="C97" i="1"/>
  <c r="C102" i="1"/>
  <c r="G77" i="1"/>
  <c r="D94" i="1" l="1"/>
  <c r="D93" i="1"/>
  <c r="D95" i="1"/>
  <c r="D91" i="1"/>
  <c r="D96" i="1"/>
  <c r="D97" i="1" l="1"/>
</calcChain>
</file>

<file path=xl/sharedStrings.xml><?xml version="1.0" encoding="utf-8"?>
<sst xmlns="http://schemas.openxmlformats.org/spreadsheetml/2006/main" count="198" uniqueCount="122">
  <si>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</si>
  <si>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</si>
  <si>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</si>
  <si>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</si>
  <si>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</si>
  <si>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</si>
  <si>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</si>
  <si>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</si>
  <si>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</si>
  <si>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</si>
  <si>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</si>
  <si>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</si>
  <si>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</si>
  <si>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</si>
  <si>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</si>
  <si>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</si>
  <si>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</si>
  <si>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</si>
  <si>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</si>
  <si>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</si>
  <si>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</si>
  <si>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</si>
  <si>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</si>
  <si>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</si>
  <si>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</si>
  <si>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</si>
  <si>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</si>
  <si>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</si>
  <si>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</si>
  <si>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</si>
  <si>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</si>
  <si>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</si>
  <si>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</si>
  <si>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</si>
  <si>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</si>
  <si>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</si>
  <si>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</si>
  <si>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</si>
  <si>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</si>
  <si>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</si>
  <si>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</si>
  <si>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</si>
  <si>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</si>
  <si>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</si>
  <si>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</si>
  <si>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</si>
  <si>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</si>
  <si>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</si>
  <si>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</si>
  <si>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</si>
  <si>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</si>
  <si>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</si>
  <si>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</si>
  <si>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</si>
  <si>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</si>
  <si>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</si>
  <si>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</si>
  <si>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Preparacion de la invernada</t>
  </si>
  <si>
    <t>J/H</t>
  </si>
  <si>
    <t xml:space="preserve">Alimentacion invernal </t>
  </si>
  <si>
    <t>Abr-Jun</t>
  </si>
  <si>
    <t xml:space="preserve">Alimentacion incentivo </t>
  </si>
  <si>
    <t>Jul-Ago</t>
  </si>
  <si>
    <t>Control de enfermedades (varroa, nosemosis y acariosis)</t>
  </si>
  <si>
    <t>Ene-Ago</t>
  </si>
  <si>
    <t>Desinfeccion del material</t>
  </si>
  <si>
    <t>Jun-Jul</t>
  </si>
  <si>
    <t>Formacion de nucleos</t>
  </si>
  <si>
    <t>Sep-Oct</t>
  </si>
  <si>
    <t>Desarrollo de familias</t>
  </si>
  <si>
    <t>AgoOct</t>
  </si>
  <si>
    <t>Acopio de miel</t>
  </si>
  <si>
    <t>Nov-Ene</t>
  </si>
  <si>
    <t>Extración de miel (maquila)</t>
  </si>
  <si>
    <t>MIEL</t>
  </si>
  <si>
    <t>COLMENA LANGSTROM</t>
  </si>
  <si>
    <t>BAJO</t>
  </si>
  <si>
    <t>METROPOLITANA</t>
  </si>
  <si>
    <t>MELIPILLA</t>
  </si>
  <si>
    <t>MERCADO MAYORISTA LOCAL</t>
  </si>
  <si>
    <t>Abril</t>
  </si>
  <si>
    <t>SEQUÍA, INCENDIOS</t>
  </si>
  <si>
    <t xml:space="preserve"> </t>
  </si>
  <si>
    <t>ALIMENTACION</t>
  </si>
  <si>
    <t>Alimentacion invernal  (azucar)</t>
  </si>
  <si>
    <t>Alimentacion incentivo (azucar)</t>
  </si>
  <si>
    <t>Promotor L</t>
  </si>
  <si>
    <t>Abejas reinas fecundadas</t>
  </si>
  <si>
    <t>u</t>
  </si>
  <si>
    <t>TRATAMIENTO ENFERMEDADES</t>
  </si>
  <si>
    <t>Diagnostico nosemosis</t>
  </si>
  <si>
    <t>Diagnostico acariosis</t>
  </si>
  <si>
    <t>CONTROL ACARIOSIS</t>
  </si>
  <si>
    <t>Mentol</t>
  </si>
  <si>
    <t>Aceite</t>
  </si>
  <si>
    <t>CONTROL NOSEMOSIS</t>
  </si>
  <si>
    <t>Fumidil</t>
  </si>
  <si>
    <t>CONTROL VARROASIS</t>
  </si>
  <si>
    <t>Amitraz</t>
  </si>
  <si>
    <t>Tira</t>
  </si>
  <si>
    <t>Mar-Abr</t>
  </si>
  <si>
    <t>Verostop</t>
  </si>
  <si>
    <t>Timol</t>
  </si>
  <si>
    <t>Alcohol</t>
  </si>
  <si>
    <t>Oasis</t>
  </si>
  <si>
    <t>Lt</t>
  </si>
  <si>
    <t>Desinfección: Acido  Acètico</t>
  </si>
  <si>
    <t>Maquila</t>
  </si>
  <si>
    <t>Estampado</t>
  </si>
  <si>
    <t>Envasado de miel</t>
  </si>
  <si>
    <t>$/colmenas</t>
  </si>
  <si>
    <t>Rendimiento (kg/colmenas)</t>
  </si>
  <si>
    <t>Costo unitario ($/ colmenas) (*)</t>
  </si>
  <si>
    <t>7. Cálculos en base a una producción de 5.000 Kg, correspondientes a  250 colmenas</t>
  </si>
  <si>
    <t>PRECIO ESPERADO ($/kg)</t>
  </si>
  <si>
    <t>Mar-Dic</t>
  </si>
  <si>
    <t>Mar</t>
  </si>
  <si>
    <t>RENDIMIENTO (Kg/colmena 250)</t>
  </si>
  <si>
    <t>ESCENARIOS COSTO UNITARIO  ($/Kg por colmena)</t>
  </si>
  <si>
    <t>Agos</t>
  </si>
  <si>
    <t>Ene</t>
  </si>
  <si>
    <t>Todas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</si>
</sst>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0.0"/>
    <numFmt numFmtId="167" formatCode="&quot; &quot;* #,##0&quot; &quot;;&quot;-&quot;* #,##0&quot; &quot;;&quot; &quot;* &quot;-&quot;??&quot; &quot;"/>
  </numFmts>
  <fonts count="21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0"/>
      <name val="Arial"/>
      <family val="2"/>
    </font>
    <font>
      <sz val="9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 applyNumberFormat="0" applyFill="0" applyBorder="0" applyProtection="0"/>
    <xf numFmtId="0" fontId="19" fillId="0" borderId="21"/>
  </cellStyleXfs>
  <cellXfs count="17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/>
    <xf numFmtId="3" fontId="2" fillId="2" borderId="6" xfId="0" applyNumberFormat="1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2" fillId="2" borderId="12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/>
    <xf numFmtId="0" fontId="4" fillId="2" borderId="6" xfId="0" applyFont="1" applyFill="1" applyBorder="1" applyAlignment="1">
      <alignment horizontal="center"/>
    </xf>
    <xf numFmtId="49" fontId="4" fillId="2" borderId="19" xfId="0" applyNumberFormat="1" applyFont="1" applyFill="1" applyBorder="1" applyAlignment="1"/>
    <xf numFmtId="49" fontId="4" fillId="2" borderId="19" xfId="0" applyNumberFormat="1" applyFont="1" applyFill="1" applyBorder="1" applyAlignment="1">
      <alignment horizontal="center"/>
    </xf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5" fillId="6" borderId="21" xfId="0" applyFont="1" applyFill="1" applyBorder="1" applyAlignment="1"/>
    <xf numFmtId="3" fontId="13" fillId="2" borderId="6" xfId="0" applyNumberFormat="1" applyFont="1" applyFill="1" applyBorder="1" applyAlignment="1">
      <alignment vertical="center"/>
    </xf>
    <xf numFmtId="0" fontId="13" fillId="2" borderId="6" xfId="0" applyNumberFormat="1" applyFont="1" applyFill="1" applyBorder="1" applyAlignment="1">
      <alignment vertical="center"/>
    </xf>
    <xf numFmtId="165" fontId="13" fillId="2" borderId="6" xfId="0" applyNumberFormat="1" applyFont="1" applyFill="1" applyBorder="1" applyAlignment="1">
      <alignment vertical="center"/>
    </xf>
    <xf numFmtId="0" fontId="10" fillId="6" borderId="21" xfId="0" applyFont="1" applyFill="1" applyBorder="1" applyAlignment="1">
      <alignment vertical="center"/>
    </xf>
    <xf numFmtId="164" fontId="1" fillId="2" borderId="21" xfId="0" applyNumberFormat="1" applyFont="1" applyFill="1" applyBorder="1" applyAlignment="1">
      <alignment vertical="center"/>
    </xf>
    <xf numFmtId="164" fontId="17" fillId="2" borderId="21" xfId="0" applyNumberFormat="1" applyFont="1" applyFill="1" applyBorder="1" applyAlignment="1">
      <alignment vertical="center"/>
    </xf>
    <xf numFmtId="0" fontId="15" fillId="2" borderId="21" xfId="0" applyFont="1" applyFill="1" applyBorder="1" applyAlignment="1"/>
    <xf numFmtId="0" fontId="0" fillId="2" borderId="22" xfId="0" applyFont="1" applyFill="1" applyBorder="1" applyAlignment="1"/>
    <xf numFmtId="49" fontId="0" fillId="2" borderId="21" xfId="0" applyNumberFormat="1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2" fillId="2" borderId="23" xfId="0" applyFont="1" applyFill="1" applyBorder="1" applyAlignment="1"/>
    <xf numFmtId="3" fontId="2" fillId="2" borderId="23" xfId="0" applyNumberFormat="1" applyFont="1" applyFill="1" applyBorder="1" applyAlignment="1"/>
    <xf numFmtId="49" fontId="1" fillId="5" borderId="24" xfId="0" applyNumberFormat="1" applyFont="1" applyFill="1" applyBorder="1" applyAlignment="1">
      <alignment vertical="center"/>
    </xf>
    <xf numFmtId="0" fontId="1" fillId="5" borderId="25" xfId="0" applyFont="1" applyFill="1" applyBorder="1" applyAlignment="1">
      <alignment vertical="center"/>
    </xf>
    <xf numFmtId="164" fontId="1" fillId="5" borderId="26" xfId="0" applyNumberFormat="1" applyFont="1" applyFill="1" applyBorder="1" applyAlignment="1">
      <alignment vertical="center"/>
    </xf>
    <xf numFmtId="49" fontId="1" fillId="3" borderId="27" xfId="0" applyNumberFormat="1" applyFont="1" applyFill="1" applyBorder="1" applyAlignment="1">
      <alignment vertical="center"/>
    </xf>
    <xf numFmtId="164" fontId="1" fillId="3" borderId="28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164" fontId="1" fillId="5" borderId="28" xfId="0" applyNumberFormat="1" applyFont="1" applyFill="1" applyBorder="1" applyAlignment="1">
      <alignment vertical="center"/>
    </xf>
    <xf numFmtId="49" fontId="1" fillId="5" borderId="29" xfId="0" applyNumberFormat="1" applyFont="1" applyFill="1" applyBorder="1" applyAlignment="1">
      <alignment vertical="center"/>
    </xf>
    <xf numFmtId="0" fontId="10" fillId="5" borderId="3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49" fontId="13" fillId="2" borderId="31" xfId="0" applyNumberFormat="1" applyFont="1" applyFill="1" applyBorder="1" applyAlignment="1">
      <alignment vertical="center"/>
    </xf>
    <xf numFmtId="9" fontId="15" fillId="2" borderId="32" xfId="0" applyNumberFormat="1" applyFont="1" applyFill="1" applyBorder="1" applyAlignment="1"/>
    <xf numFmtId="49" fontId="13" fillId="7" borderId="33" xfId="0" applyNumberFormat="1" applyFont="1" applyFill="1" applyBorder="1" applyAlignment="1">
      <alignment vertical="center"/>
    </xf>
    <xf numFmtId="165" fontId="13" fillId="7" borderId="34" xfId="0" applyNumberFormat="1" applyFont="1" applyFill="1" applyBorder="1" applyAlignment="1">
      <alignment vertical="center"/>
    </xf>
    <xf numFmtId="9" fontId="13" fillId="7" borderId="35" xfId="0" applyNumberFormat="1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49" fontId="15" fillId="2" borderId="21" xfId="0" applyNumberFormat="1" applyFont="1" applyFill="1" applyBorder="1" applyAlignment="1">
      <alignment vertical="center"/>
    </xf>
    <xf numFmtId="49" fontId="13" fillId="2" borderId="36" xfId="0" applyNumberFormat="1" applyFont="1" applyFill="1" applyBorder="1" applyAlignment="1">
      <alignment vertical="center"/>
    </xf>
    <xf numFmtId="0" fontId="15" fillId="2" borderId="37" xfId="0" applyFont="1" applyFill="1" applyBorder="1" applyAlignment="1"/>
    <xf numFmtId="0" fontId="15" fillId="2" borderId="38" xfId="0" applyFont="1" applyFill="1" applyBorder="1" applyAlignment="1"/>
    <xf numFmtId="49" fontId="15" fillId="2" borderId="39" xfId="0" applyNumberFormat="1" applyFont="1" applyFill="1" applyBorder="1" applyAlignment="1">
      <alignment vertical="center"/>
    </xf>
    <xf numFmtId="0" fontId="15" fillId="2" borderId="40" xfId="0" applyFont="1" applyFill="1" applyBorder="1" applyAlignment="1"/>
    <xf numFmtId="49" fontId="15" fillId="2" borderId="41" xfId="0" applyNumberFormat="1" applyFont="1" applyFill="1" applyBorder="1" applyAlignment="1">
      <alignment vertical="center"/>
    </xf>
    <xf numFmtId="0" fontId="15" fillId="2" borderId="42" xfId="0" applyFont="1" applyFill="1" applyBorder="1" applyAlignment="1"/>
    <xf numFmtId="0" fontId="15" fillId="2" borderId="43" xfId="0" applyFont="1" applyFill="1" applyBorder="1" applyAlignment="1"/>
    <xf numFmtId="0" fontId="13" fillId="6" borderId="21" xfId="0" applyFont="1" applyFill="1" applyBorder="1" applyAlignment="1">
      <alignment vertical="center"/>
    </xf>
    <xf numFmtId="49" fontId="13" fillId="7" borderId="44" xfId="0" applyNumberFormat="1" applyFont="1" applyFill="1" applyBorder="1" applyAlignment="1">
      <alignment vertical="center"/>
    </xf>
    <xf numFmtId="165" fontId="13" fillId="7" borderId="35" xfId="0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NumberFormat="1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center" wrapText="1"/>
    </xf>
    <xf numFmtId="3" fontId="7" fillId="3" borderId="6" xfId="0" applyNumberFormat="1" applyFont="1" applyFill="1" applyBorder="1" applyAlignment="1">
      <alignment horizontal="center" vertical="center"/>
    </xf>
    <xf numFmtId="166" fontId="4" fillId="2" borderId="6" xfId="0" applyNumberFormat="1" applyFont="1" applyFill="1" applyBorder="1" applyAlignment="1">
      <alignment horizontal="center" wrapText="1"/>
    </xf>
    <xf numFmtId="1" fontId="4" fillId="2" borderId="6" xfId="0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right" vertical="center" wrapText="1"/>
    </xf>
    <xf numFmtId="49" fontId="4" fillId="2" borderId="6" xfId="0" applyNumberFormat="1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3" fontId="9" fillId="3" borderId="1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/>
    </xf>
    <xf numFmtId="3" fontId="9" fillId="3" borderId="20" xfId="0" applyNumberFormat="1" applyFont="1" applyFill="1" applyBorder="1" applyAlignment="1">
      <alignment horizontal="center" vertical="center"/>
    </xf>
    <xf numFmtId="167" fontId="4" fillId="2" borderId="6" xfId="0" applyNumberFormat="1" applyFont="1" applyFill="1" applyBorder="1" applyAlignment="1"/>
    <xf numFmtId="3" fontId="13" fillId="7" borderId="45" xfId="0" applyNumberFormat="1" applyFont="1" applyFill="1" applyBorder="1" applyAlignment="1">
      <alignment vertical="center"/>
    </xf>
    <xf numFmtId="49" fontId="13" fillId="7" borderId="46" xfId="0" applyNumberFormat="1" applyFont="1" applyFill="1" applyBorder="1" applyAlignment="1">
      <alignment vertical="center"/>
    </xf>
    <xf numFmtId="49" fontId="13" fillId="7" borderId="47" xfId="0" applyNumberFormat="1" applyFont="1" applyFill="1" applyBorder="1" applyAlignment="1">
      <alignment vertical="center"/>
    </xf>
    <xf numFmtId="49" fontId="15" fillId="7" borderId="48" xfId="0" applyNumberFormat="1" applyFont="1" applyFill="1" applyBorder="1" applyAlignment="1"/>
    <xf numFmtId="0" fontId="15" fillId="8" borderId="51" xfId="0" applyFont="1" applyFill="1" applyBorder="1" applyAlignment="1"/>
    <xf numFmtId="17" fontId="20" fillId="0" borderId="52" xfId="1" applyNumberFormat="1" applyFont="1" applyBorder="1" applyAlignment="1">
      <alignment horizontal="right" vertical="center"/>
    </xf>
    <xf numFmtId="0" fontId="0" fillId="0" borderId="21" xfId="0" applyFont="1" applyFill="1" applyBorder="1" applyAlignment="1"/>
    <xf numFmtId="3" fontId="2" fillId="0" borderId="21" xfId="0" applyNumberFormat="1" applyFont="1" applyFill="1" applyBorder="1" applyAlignment="1"/>
    <xf numFmtId="49" fontId="4" fillId="0" borderId="21" xfId="0" applyNumberFormat="1" applyFont="1" applyFill="1" applyBorder="1" applyAlignment="1">
      <alignment horizontal="right"/>
    </xf>
    <xf numFmtId="167" fontId="4" fillId="0" borderId="21" xfId="0" applyNumberFormat="1" applyFont="1" applyFill="1" applyBorder="1" applyAlignment="1"/>
    <xf numFmtId="3" fontId="4" fillId="0" borderId="21" xfId="0" applyNumberFormat="1" applyFont="1" applyFill="1" applyBorder="1" applyAlignment="1">
      <alignment horizontal="right" wrapText="1"/>
    </xf>
    <xf numFmtId="49" fontId="4" fillId="0" borderId="21" xfId="0" applyNumberFormat="1" applyFont="1" applyFill="1" applyBorder="1" applyAlignment="1">
      <alignment horizontal="right" wrapText="1"/>
    </xf>
    <xf numFmtId="0" fontId="2" fillId="0" borderId="21" xfId="0" applyFont="1" applyFill="1" applyBorder="1" applyAlignment="1">
      <alignment horizontal="justify" wrapText="1"/>
    </xf>
    <xf numFmtId="0" fontId="6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/>
    <xf numFmtId="0" fontId="2" fillId="0" borderId="21" xfId="0" applyFont="1" applyFill="1" applyBorder="1" applyAlignment="1">
      <alignment vertical="center"/>
    </xf>
    <xf numFmtId="49" fontId="1" fillId="0" borderId="21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wrapText="1"/>
    </xf>
    <xf numFmtId="3" fontId="7" fillId="0" borderId="21" xfId="0" applyNumberFormat="1" applyFont="1" applyFill="1" applyBorder="1" applyAlignment="1">
      <alignment horizontal="center" vertical="center"/>
    </xf>
    <xf numFmtId="49" fontId="1" fillId="0" borderId="21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/>
    </xf>
    <xf numFmtId="3" fontId="9" fillId="0" borderId="21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vertical="center"/>
    </xf>
    <xf numFmtId="164" fontId="17" fillId="0" borderId="21" xfId="0" applyNumberFormat="1" applyFont="1" applyFill="1" applyBorder="1" applyAlignment="1">
      <alignment vertical="center"/>
    </xf>
    <xf numFmtId="0" fontId="15" fillId="0" borderId="21" xfId="0" applyFont="1" applyFill="1" applyBorder="1" applyAlignment="1"/>
    <xf numFmtId="0" fontId="0" fillId="0" borderId="0" xfId="0" applyNumberFormat="1" applyFont="1" applyFill="1" applyAlignment="1"/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18" fillId="8" borderId="49" xfId="0" applyNumberFormat="1" applyFont="1" applyFill="1" applyBorder="1" applyAlignment="1">
      <alignment horizontal="center" vertical="center"/>
    </xf>
    <xf numFmtId="49" fontId="18" fillId="8" borderId="50" xfId="0" applyNumberFormat="1" applyFont="1" applyFill="1" applyBorder="1" applyAlignment="1">
      <alignment horizontal="center" vertical="center"/>
    </xf>
    <xf numFmtId="49" fontId="18" fillId="8" borderId="51" xfId="0" applyNumberFormat="1" applyFont="1" applyFill="1" applyBorder="1" applyAlignment="1">
      <alignment horizontal="center" vertical="center"/>
    </xf>
    <xf numFmtId="49" fontId="18" fillId="8" borderId="49" xfId="0" applyNumberFormat="1" applyFont="1" applyFill="1" applyBorder="1" applyAlignment="1">
      <alignment vertical="center"/>
    </xf>
    <xf numFmtId="0" fontId="13" fillId="8" borderId="5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152400</xdr:rowOff>
    </xdr:from>
    <xdr:to>
      <xdr:col>7</xdr:col>
      <xdr:colOff>9525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2400"/>
          <a:ext cx="7238999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103"/>
  <sheetViews>
    <sheetView showGridLines="0" tabSelected="1" workbookViewId="0">
      <selection activeCell="J11" sqref="J11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31.140625" style="1" customWidth="1"/>
    <col min="3" max="3" width="21.42578125" style="1" customWidth="1"/>
    <col min="4" max="4" width="9.7109375" style="1" customWidth="1"/>
    <col min="5" max="5" width="13.5703125" style="1" customWidth="1"/>
    <col min="6" max="6" width="10.5703125" style="1" customWidth="1"/>
    <col min="7" max="7" width="22.140625" style="1" customWidth="1"/>
    <col min="8" max="8" width="8" style="160" customWidth="1"/>
    <col min="9" max="241" width="10.85546875" style="1" customWidth="1"/>
  </cols>
  <sheetData>
    <row r="1" spans="1:8" ht="15" customHeight="1" x14ac:dyDescent="0.25">
      <c r="A1" s="2"/>
      <c r="B1" s="2"/>
      <c r="C1" s="2"/>
      <c r="D1" s="2"/>
      <c r="E1" s="2"/>
      <c r="F1" s="2"/>
      <c r="G1" s="2"/>
      <c r="H1" s="138"/>
    </row>
    <row r="2" spans="1:8" ht="15" customHeight="1" x14ac:dyDescent="0.25">
      <c r="A2" s="2"/>
      <c r="B2" s="2"/>
      <c r="C2" s="2"/>
      <c r="D2" s="2"/>
      <c r="E2" s="2"/>
      <c r="F2" s="2"/>
      <c r="G2" s="2"/>
      <c r="H2" s="138"/>
    </row>
    <row r="3" spans="1:8" ht="15" customHeight="1" x14ac:dyDescent="0.25">
      <c r="A3" s="2"/>
      <c r="B3" s="2"/>
      <c r="C3" s="2"/>
      <c r="D3" s="2"/>
      <c r="E3" s="2"/>
      <c r="F3" s="2"/>
      <c r="G3" s="2"/>
      <c r="H3" s="138"/>
    </row>
    <row r="4" spans="1:8" ht="15" customHeight="1" x14ac:dyDescent="0.25">
      <c r="A4" s="2"/>
      <c r="B4" s="2"/>
      <c r="C4" s="2"/>
      <c r="D4" s="2"/>
      <c r="E4" s="2"/>
      <c r="F4" s="2"/>
      <c r="G4" s="2"/>
      <c r="H4" s="138"/>
    </row>
    <row r="5" spans="1:8" ht="15" customHeight="1" x14ac:dyDescent="0.25">
      <c r="A5" s="2"/>
      <c r="B5" s="2"/>
      <c r="C5" s="2"/>
      <c r="D5" s="2"/>
      <c r="E5" s="2"/>
      <c r="F5" s="2"/>
      <c r="G5" s="2"/>
      <c r="H5" s="138"/>
    </row>
    <row r="6" spans="1:8" ht="15" customHeight="1" x14ac:dyDescent="0.25">
      <c r="A6" s="2"/>
      <c r="B6" s="2"/>
      <c r="C6" s="2"/>
      <c r="D6" s="2"/>
      <c r="E6" s="2"/>
      <c r="F6" s="2"/>
      <c r="G6" s="2"/>
      <c r="H6" s="138"/>
    </row>
    <row r="7" spans="1:8" ht="15" customHeight="1" x14ac:dyDescent="0.25">
      <c r="A7" s="2"/>
      <c r="B7" s="2"/>
      <c r="C7" s="2"/>
      <c r="D7" s="2"/>
      <c r="E7" s="2"/>
      <c r="F7" s="2"/>
      <c r="G7" s="2"/>
      <c r="H7" s="138"/>
    </row>
    <row r="8" spans="1:8" ht="15" customHeight="1" x14ac:dyDescent="0.25">
      <c r="A8" s="2"/>
      <c r="B8" s="3"/>
      <c r="C8" s="4"/>
      <c r="D8" s="2"/>
      <c r="E8" s="4"/>
      <c r="F8" s="4"/>
      <c r="G8" s="4"/>
      <c r="H8" s="138"/>
    </row>
    <row r="9" spans="1:8" ht="12" customHeight="1" x14ac:dyDescent="0.25">
      <c r="A9" s="5"/>
      <c r="B9" s="6" t="s">
        <v>0</v>
      </c>
      <c r="C9" s="7" t="s">
        <v>74</v>
      </c>
      <c r="D9" s="8"/>
      <c r="E9" s="161" t="s">
        <v>117</v>
      </c>
      <c r="F9" s="162"/>
      <c r="G9" s="9">
        <v>20</v>
      </c>
      <c r="H9" s="139"/>
    </row>
    <row r="10" spans="1:8" ht="15" x14ac:dyDescent="0.25">
      <c r="A10" s="5"/>
      <c r="B10" s="10" t="s">
        <v>1</v>
      </c>
      <c r="C10" s="120" t="s">
        <v>75</v>
      </c>
      <c r="D10" s="11"/>
      <c r="E10" s="163" t="s">
        <v>2</v>
      </c>
      <c r="F10" s="164"/>
      <c r="G10" s="13" t="s">
        <v>115</v>
      </c>
      <c r="H10" s="140"/>
    </row>
    <row r="11" spans="1:8" ht="14.25" customHeight="1" x14ac:dyDescent="0.25">
      <c r="A11" s="5"/>
      <c r="B11" s="10" t="s">
        <v>3</v>
      </c>
      <c r="C11" s="13" t="s">
        <v>76</v>
      </c>
      <c r="D11" s="11"/>
      <c r="E11" s="163" t="s">
        <v>114</v>
      </c>
      <c r="F11" s="164"/>
      <c r="G11" s="131">
        <v>3023.85</v>
      </c>
      <c r="H11" s="141"/>
    </row>
    <row r="12" spans="1:8" ht="11.25" customHeight="1" x14ac:dyDescent="0.25">
      <c r="A12" s="5"/>
      <c r="B12" s="10" t="s">
        <v>4</v>
      </c>
      <c r="C12" s="14" t="s">
        <v>77</v>
      </c>
      <c r="D12" s="11"/>
      <c r="E12" s="15" t="s">
        <v>5</v>
      </c>
      <c r="F12" s="16"/>
      <c r="G12" s="17">
        <f>250*G9*G11</f>
        <v>15119250</v>
      </c>
      <c r="H12" s="142"/>
    </row>
    <row r="13" spans="1:8" ht="11.25" customHeight="1" x14ac:dyDescent="0.25">
      <c r="A13" s="5"/>
      <c r="B13" s="10" t="s">
        <v>6</v>
      </c>
      <c r="C13" s="13" t="s">
        <v>78</v>
      </c>
      <c r="D13" s="11"/>
      <c r="E13" s="163" t="s">
        <v>7</v>
      </c>
      <c r="F13" s="164"/>
      <c r="G13" s="13" t="s">
        <v>79</v>
      </c>
      <c r="H13" s="140"/>
    </row>
    <row r="14" spans="1:8" ht="13.5" customHeight="1" x14ac:dyDescent="0.25">
      <c r="A14" s="5"/>
      <c r="B14" s="10" t="s">
        <v>8</v>
      </c>
      <c r="C14" s="13" t="s">
        <v>121</v>
      </c>
      <c r="D14" s="11"/>
      <c r="E14" s="163" t="s">
        <v>9</v>
      </c>
      <c r="F14" s="164"/>
      <c r="G14" s="13" t="s">
        <v>80</v>
      </c>
      <c r="H14" s="140"/>
    </row>
    <row r="15" spans="1:8" ht="16.5" customHeight="1" x14ac:dyDescent="0.25">
      <c r="A15" s="5"/>
      <c r="B15" s="10" t="s">
        <v>10</v>
      </c>
      <c r="C15" s="137">
        <v>44724</v>
      </c>
      <c r="D15" s="11"/>
      <c r="E15" s="165" t="s">
        <v>11</v>
      </c>
      <c r="F15" s="166"/>
      <c r="G15" s="14" t="s">
        <v>81</v>
      </c>
      <c r="H15" s="143"/>
    </row>
    <row r="16" spans="1:8" ht="12" customHeight="1" x14ac:dyDescent="0.25">
      <c r="A16" s="2"/>
      <c r="B16" s="18"/>
      <c r="C16" s="19"/>
      <c r="D16" s="20"/>
      <c r="E16" s="21"/>
      <c r="F16" s="21"/>
      <c r="G16" s="22"/>
      <c r="H16" s="144"/>
    </row>
    <row r="17" spans="1:8" ht="12" customHeight="1" x14ac:dyDescent="0.25">
      <c r="A17" s="23"/>
      <c r="B17" s="167" t="s">
        <v>12</v>
      </c>
      <c r="C17" s="168"/>
      <c r="D17" s="168"/>
      <c r="E17" s="168"/>
      <c r="F17" s="168"/>
      <c r="G17" s="168"/>
      <c r="H17" s="145"/>
    </row>
    <row r="18" spans="1:8" ht="12" customHeight="1" x14ac:dyDescent="0.25">
      <c r="A18" s="2"/>
      <c r="B18" s="24"/>
      <c r="C18" s="25"/>
      <c r="D18" s="25"/>
      <c r="E18" s="25"/>
      <c r="F18" s="26"/>
      <c r="G18" s="26"/>
      <c r="H18" s="146"/>
    </row>
    <row r="19" spans="1:8" ht="12" customHeight="1" x14ac:dyDescent="0.25">
      <c r="A19" s="5"/>
      <c r="B19" s="27" t="s">
        <v>13</v>
      </c>
      <c r="C19" s="28"/>
      <c r="D19" s="29"/>
      <c r="E19" s="29"/>
      <c r="F19" s="29"/>
      <c r="G19" s="29"/>
      <c r="H19" s="147"/>
    </row>
    <row r="20" spans="1:8" ht="26.25" customHeight="1" x14ac:dyDescent="0.25">
      <c r="A20" s="23"/>
      <c r="B20" s="30" t="s">
        <v>14</v>
      </c>
      <c r="C20" s="30" t="s">
        <v>15</v>
      </c>
      <c r="D20" s="30" t="s">
        <v>16</v>
      </c>
      <c r="E20" s="30" t="s">
        <v>17</v>
      </c>
      <c r="F20" s="30" t="s">
        <v>18</v>
      </c>
      <c r="G20" s="30" t="s">
        <v>19</v>
      </c>
      <c r="H20" s="148"/>
    </row>
    <row r="21" spans="1:8" ht="12.75" customHeight="1" x14ac:dyDescent="0.25">
      <c r="A21" s="23"/>
      <c r="B21" s="121" t="s">
        <v>57</v>
      </c>
      <c r="C21" s="31" t="s">
        <v>58</v>
      </c>
      <c r="D21" s="119">
        <v>4.0650406504065044</v>
      </c>
      <c r="E21" s="31" t="s">
        <v>116</v>
      </c>
      <c r="F21" s="116">
        <v>30000</v>
      </c>
      <c r="G21" s="116">
        <f t="shared" ref="G21:G29" si="0">D21*F21</f>
        <v>121951.21951219514</v>
      </c>
      <c r="H21" s="149"/>
    </row>
    <row r="22" spans="1:8" ht="15" x14ac:dyDescent="0.25">
      <c r="A22" s="23"/>
      <c r="B22" s="121" t="s">
        <v>59</v>
      </c>
      <c r="C22" s="31" t="s">
        <v>58</v>
      </c>
      <c r="D22" s="118">
        <v>3.0487804878048781</v>
      </c>
      <c r="E22" s="31" t="s">
        <v>60</v>
      </c>
      <c r="F22" s="116">
        <v>30000</v>
      </c>
      <c r="G22" s="116">
        <f t="shared" si="0"/>
        <v>91463.414634146349</v>
      </c>
      <c r="H22" s="149"/>
    </row>
    <row r="23" spans="1:8" ht="15" x14ac:dyDescent="0.25">
      <c r="A23" s="23"/>
      <c r="B23" s="121" t="s">
        <v>61</v>
      </c>
      <c r="C23" s="31" t="s">
        <v>58</v>
      </c>
      <c r="D23" s="118">
        <v>3.0487804878048781</v>
      </c>
      <c r="E23" s="31" t="s">
        <v>62</v>
      </c>
      <c r="F23" s="116">
        <v>30000</v>
      </c>
      <c r="G23" s="116">
        <f t="shared" si="0"/>
        <v>91463.414634146349</v>
      </c>
      <c r="H23" s="149"/>
    </row>
    <row r="24" spans="1:8" ht="16.5" customHeight="1" x14ac:dyDescent="0.25">
      <c r="A24" s="23"/>
      <c r="B24" s="121" t="s">
        <v>63</v>
      </c>
      <c r="C24" s="31" t="s">
        <v>58</v>
      </c>
      <c r="D24" s="119">
        <v>8.1300813008130088</v>
      </c>
      <c r="E24" s="31" t="s">
        <v>64</v>
      </c>
      <c r="F24" s="116">
        <v>30000</v>
      </c>
      <c r="G24" s="116">
        <f t="shared" si="0"/>
        <v>243902.43902439027</v>
      </c>
      <c r="H24" s="149"/>
    </row>
    <row r="25" spans="1:8" ht="15" x14ac:dyDescent="0.25">
      <c r="A25" s="23"/>
      <c r="B25" s="121" t="s">
        <v>65</v>
      </c>
      <c r="C25" s="31" t="s">
        <v>58</v>
      </c>
      <c r="D25" s="119">
        <v>8.1300813008130088</v>
      </c>
      <c r="E25" s="31" t="s">
        <v>66</v>
      </c>
      <c r="F25" s="116">
        <v>30000</v>
      </c>
      <c r="G25" s="116">
        <f t="shared" si="0"/>
        <v>243902.43902439027</v>
      </c>
      <c r="H25" s="149"/>
    </row>
    <row r="26" spans="1:8" ht="15" x14ac:dyDescent="0.25">
      <c r="A26" s="23"/>
      <c r="B26" s="121" t="s">
        <v>67</v>
      </c>
      <c r="C26" s="31" t="s">
        <v>58</v>
      </c>
      <c r="D26" s="119">
        <v>10.16260162601626</v>
      </c>
      <c r="E26" s="31" t="s">
        <v>68</v>
      </c>
      <c r="F26" s="116">
        <v>30000</v>
      </c>
      <c r="G26" s="116">
        <f t="shared" si="0"/>
        <v>304878.04878048779</v>
      </c>
      <c r="H26" s="149"/>
    </row>
    <row r="27" spans="1:8" ht="15" x14ac:dyDescent="0.25">
      <c r="A27" s="23"/>
      <c r="B27" s="121" t="s">
        <v>69</v>
      </c>
      <c r="C27" s="31" t="s">
        <v>58</v>
      </c>
      <c r="D27" s="119">
        <v>101.6260162601626</v>
      </c>
      <c r="E27" s="31" t="s">
        <v>70</v>
      </c>
      <c r="F27" s="116">
        <v>30000</v>
      </c>
      <c r="G27" s="116">
        <f t="shared" si="0"/>
        <v>3048780.487804878</v>
      </c>
      <c r="H27" s="149"/>
    </row>
    <row r="28" spans="1:8" ht="15" x14ac:dyDescent="0.25">
      <c r="A28" s="23"/>
      <c r="B28" s="121" t="s">
        <v>71</v>
      </c>
      <c r="C28" s="31" t="s">
        <v>58</v>
      </c>
      <c r="D28" s="119">
        <v>10.16260162601626</v>
      </c>
      <c r="E28" s="31" t="s">
        <v>72</v>
      </c>
      <c r="F28" s="116">
        <v>30000</v>
      </c>
      <c r="G28" s="116">
        <f t="shared" si="0"/>
        <v>304878.04878048779</v>
      </c>
      <c r="H28" s="149"/>
    </row>
    <row r="29" spans="1:8" ht="15" x14ac:dyDescent="0.25">
      <c r="A29" s="23"/>
      <c r="B29" s="121" t="s">
        <v>73</v>
      </c>
      <c r="C29" s="31" t="s">
        <v>20</v>
      </c>
      <c r="D29" s="115">
        <v>45</v>
      </c>
      <c r="E29" s="31" t="s">
        <v>72</v>
      </c>
      <c r="F29" s="116">
        <v>30000</v>
      </c>
      <c r="G29" s="116">
        <f t="shared" si="0"/>
        <v>1350000</v>
      </c>
      <c r="H29" s="149"/>
    </row>
    <row r="30" spans="1:8" ht="18.75" customHeight="1" x14ac:dyDescent="0.25">
      <c r="A30" s="23"/>
      <c r="B30" s="33" t="s">
        <v>21</v>
      </c>
      <c r="C30" s="34"/>
      <c r="D30" s="34"/>
      <c r="E30" s="34"/>
      <c r="F30" s="35"/>
      <c r="G30" s="117">
        <f>G21+G22+G23+G24+G25+G26+G27+G28+G29</f>
        <v>5801219.5121951224</v>
      </c>
      <c r="H30" s="150"/>
    </row>
    <row r="31" spans="1:8" ht="12" customHeight="1" x14ac:dyDescent="0.25">
      <c r="A31" s="2"/>
      <c r="B31" s="24"/>
      <c r="C31" s="26"/>
      <c r="D31" s="26"/>
      <c r="E31" s="26"/>
      <c r="F31" s="36"/>
      <c r="G31" s="36"/>
      <c r="H31" s="139"/>
    </row>
    <row r="32" spans="1:8" ht="12" customHeight="1" x14ac:dyDescent="0.25">
      <c r="A32" s="5"/>
      <c r="B32" s="37" t="s">
        <v>22</v>
      </c>
      <c r="C32" s="38"/>
      <c r="D32" s="39"/>
      <c r="E32" s="39"/>
      <c r="F32" s="40"/>
      <c r="G32" s="40"/>
      <c r="H32" s="147"/>
    </row>
    <row r="33" spans="1:8" ht="24" customHeight="1" x14ac:dyDescent="0.25">
      <c r="A33" s="5"/>
      <c r="B33" s="41" t="s">
        <v>14</v>
      </c>
      <c r="C33" s="42" t="s">
        <v>15</v>
      </c>
      <c r="D33" s="42" t="s">
        <v>16</v>
      </c>
      <c r="E33" s="41" t="s">
        <v>17</v>
      </c>
      <c r="F33" s="42" t="s">
        <v>18</v>
      </c>
      <c r="G33" s="41" t="s">
        <v>19</v>
      </c>
      <c r="H33" s="151"/>
    </row>
    <row r="34" spans="1:8" ht="12" customHeight="1" x14ac:dyDescent="0.25">
      <c r="A34" s="5"/>
      <c r="B34" s="43" t="s">
        <v>82</v>
      </c>
      <c r="C34" s="44" t="s">
        <v>82</v>
      </c>
      <c r="D34" s="44" t="s">
        <v>82</v>
      </c>
      <c r="E34" s="44" t="s">
        <v>82</v>
      </c>
      <c r="F34" s="112" t="s">
        <v>82</v>
      </c>
      <c r="G34" s="122">
        <v>0</v>
      </c>
      <c r="H34" s="152"/>
    </row>
    <row r="35" spans="1:8" ht="12" customHeight="1" x14ac:dyDescent="0.25">
      <c r="A35" s="5"/>
      <c r="B35" s="45" t="s">
        <v>23</v>
      </c>
      <c r="C35" s="46"/>
      <c r="D35" s="46"/>
      <c r="E35" s="46"/>
      <c r="F35" s="47"/>
      <c r="G35" s="123">
        <f>SUM(G34)</f>
        <v>0</v>
      </c>
      <c r="H35" s="153"/>
    </row>
    <row r="36" spans="1:8" ht="12" customHeight="1" x14ac:dyDescent="0.25">
      <c r="A36" s="2"/>
      <c r="B36" s="48"/>
      <c r="C36" s="49"/>
      <c r="D36" s="49"/>
      <c r="E36" s="49"/>
      <c r="F36" s="50"/>
      <c r="G36" s="50"/>
      <c r="H36" s="139"/>
    </row>
    <row r="37" spans="1:8" ht="12" customHeight="1" x14ac:dyDescent="0.25">
      <c r="A37" s="5"/>
      <c r="B37" s="37" t="s">
        <v>24</v>
      </c>
      <c r="C37" s="38"/>
      <c r="D37" s="39"/>
      <c r="E37" s="39"/>
      <c r="F37" s="40"/>
      <c r="G37" s="40"/>
      <c r="H37" s="147"/>
    </row>
    <row r="38" spans="1:8" ht="24" customHeight="1" x14ac:dyDescent="0.25">
      <c r="A38" s="5"/>
      <c r="B38" s="51" t="s">
        <v>14</v>
      </c>
      <c r="C38" s="51" t="s">
        <v>15</v>
      </c>
      <c r="D38" s="51" t="s">
        <v>16</v>
      </c>
      <c r="E38" s="51" t="s">
        <v>17</v>
      </c>
      <c r="F38" s="52" t="s">
        <v>18</v>
      </c>
      <c r="G38" s="51" t="s">
        <v>19</v>
      </c>
      <c r="H38" s="151"/>
    </row>
    <row r="39" spans="1:8" ht="12.75" customHeight="1" x14ac:dyDescent="0.25">
      <c r="A39" s="23"/>
      <c r="B39" s="12" t="s">
        <v>82</v>
      </c>
      <c r="C39" s="31" t="s">
        <v>82</v>
      </c>
      <c r="D39" s="32" t="s">
        <v>82</v>
      </c>
      <c r="E39" s="14" t="s">
        <v>82</v>
      </c>
      <c r="F39" s="17" t="s">
        <v>82</v>
      </c>
      <c r="G39" s="116">
        <v>0</v>
      </c>
      <c r="H39" s="149"/>
    </row>
    <row r="40" spans="1:8" ht="12.75" customHeight="1" x14ac:dyDescent="0.25">
      <c r="A40" s="5"/>
      <c r="B40" s="53" t="s">
        <v>25</v>
      </c>
      <c r="C40" s="54"/>
      <c r="D40" s="54"/>
      <c r="E40" s="54"/>
      <c r="F40" s="55"/>
      <c r="G40" s="124">
        <f>SUM(G39:G39)</f>
        <v>0</v>
      </c>
      <c r="H40" s="150"/>
    </row>
    <row r="41" spans="1:8" ht="12" customHeight="1" x14ac:dyDescent="0.25">
      <c r="A41" s="2"/>
      <c r="B41" s="48"/>
      <c r="C41" s="49"/>
      <c r="D41" s="49"/>
      <c r="E41" s="49"/>
      <c r="F41" s="50"/>
      <c r="G41" s="50"/>
      <c r="H41" s="139"/>
    </row>
    <row r="42" spans="1:8" ht="12" customHeight="1" x14ac:dyDescent="0.25">
      <c r="A42" s="5"/>
      <c r="B42" s="37" t="s">
        <v>26</v>
      </c>
      <c r="C42" s="38"/>
      <c r="D42" s="39"/>
      <c r="E42" s="39"/>
      <c r="F42" s="40"/>
      <c r="G42" s="40"/>
      <c r="H42" s="147"/>
    </row>
    <row r="43" spans="1:8" ht="24" customHeight="1" x14ac:dyDescent="0.25">
      <c r="A43" s="5"/>
      <c r="B43" s="52" t="s">
        <v>27</v>
      </c>
      <c r="C43" s="52" t="s">
        <v>28</v>
      </c>
      <c r="D43" s="52" t="s">
        <v>29</v>
      </c>
      <c r="E43" s="52" t="s">
        <v>17</v>
      </c>
      <c r="F43" s="52" t="s">
        <v>18</v>
      </c>
      <c r="G43" s="52" t="s">
        <v>19</v>
      </c>
      <c r="H43" s="148"/>
    </row>
    <row r="44" spans="1:8" ht="12.75" customHeight="1" x14ac:dyDescent="0.25">
      <c r="A44" s="23"/>
      <c r="B44" s="56" t="s">
        <v>83</v>
      </c>
      <c r="C44" s="125"/>
      <c r="D44" s="125"/>
      <c r="E44" s="125"/>
      <c r="F44" s="125"/>
      <c r="G44" s="125"/>
      <c r="H44" s="154"/>
    </row>
    <row r="45" spans="1:8" ht="12.75" customHeight="1" x14ac:dyDescent="0.25">
      <c r="A45" s="23"/>
      <c r="B45" s="15" t="s">
        <v>84</v>
      </c>
      <c r="C45" s="57" t="s">
        <v>30</v>
      </c>
      <c r="D45" s="126">
        <v>1000</v>
      </c>
      <c r="E45" s="57" t="s">
        <v>60</v>
      </c>
      <c r="F45" s="126">
        <v>1237.3381999999999</v>
      </c>
      <c r="G45" s="126">
        <f>D45*F45</f>
        <v>1237338.2</v>
      </c>
      <c r="H45" s="155"/>
    </row>
    <row r="46" spans="1:8" ht="12.75" customHeight="1" x14ac:dyDescent="0.25">
      <c r="A46" s="23"/>
      <c r="B46" s="114" t="s">
        <v>85</v>
      </c>
      <c r="C46" s="57" t="s">
        <v>30</v>
      </c>
      <c r="D46" s="126">
        <v>1000</v>
      </c>
      <c r="E46" s="57" t="s">
        <v>62</v>
      </c>
      <c r="F46" s="126">
        <v>1035.3237999999999</v>
      </c>
      <c r="G46" s="126">
        <f t="shared" ref="G46:G62" si="1">D46*F46</f>
        <v>1035323.7999999999</v>
      </c>
      <c r="H46" s="155"/>
    </row>
    <row r="47" spans="1:8" ht="12.75" customHeight="1" x14ac:dyDescent="0.25">
      <c r="A47" s="23"/>
      <c r="B47" s="114" t="s">
        <v>86</v>
      </c>
      <c r="C47" s="57" t="s">
        <v>105</v>
      </c>
      <c r="D47" s="129">
        <v>5</v>
      </c>
      <c r="E47" s="57" t="s">
        <v>62</v>
      </c>
      <c r="F47" s="126">
        <v>36817.124400000001</v>
      </c>
      <c r="G47" s="126">
        <f t="shared" si="1"/>
        <v>184085.622</v>
      </c>
      <c r="H47" s="155"/>
    </row>
    <row r="48" spans="1:8" ht="12.75" customHeight="1" x14ac:dyDescent="0.25">
      <c r="A48" s="23"/>
      <c r="B48" s="114" t="s">
        <v>87</v>
      </c>
      <c r="C48" s="57" t="s">
        <v>88</v>
      </c>
      <c r="D48" s="129">
        <v>125</v>
      </c>
      <c r="E48" s="57" t="s">
        <v>68</v>
      </c>
      <c r="F48" s="126">
        <v>11918.8496</v>
      </c>
      <c r="G48" s="126">
        <f t="shared" si="1"/>
        <v>1489856.2</v>
      </c>
      <c r="H48" s="155"/>
    </row>
    <row r="49" spans="1:8" ht="12.75" customHeight="1" x14ac:dyDescent="0.25">
      <c r="A49" s="23"/>
      <c r="B49" s="58" t="s">
        <v>89</v>
      </c>
      <c r="C49" s="57"/>
      <c r="D49" s="129"/>
      <c r="E49" s="57"/>
      <c r="F49" s="126" t="s">
        <v>82</v>
      </c>
      <c r="G49" s="126" t="s">
        <v>82</v>
      </c>
      <c r="H49" s="155"/>
    </row>
    <row r="50" spans="1:8" ht="12.75" customHeight="1" x14ac:dyDescent="0.25">
      <c r="A50" s="23"/>
      <c r="B50" s="114" t="s">
        <v>90</v>
      </c>
      <c r="C50" s="57" t="s">
        <v>88</v>
      </c>
      <c r="D50" s="129">
        <v>12.5</v>
      </c>
      <c r="E50" s="57" t="s">
        <v>62</v>
      </c>
      <c r="F50" s="126">
        <v>2161.0448000000001</v>
      </c>
      <c r="G50" s="126">
        <f t="shared" si="1"/>
        <v>27013.06</v>
      </c>
      <c r="H50" s="155"/>
    </row>
    <row r="51" spans="1:8" ht="12.75" customHeight="1" x14ac:dyDescent="0.25">
      <c r="A51" s="23"/>
      <c r="B51" s="114" t="s">
        <v>91</v>
      </c>
      <c r="C51" s="57" t="s">
        <v>88</v>
      </c>
      <c r="D51" s="129">
        <v>12.5</v>
      </c>
      <c r="E51" s="57" t="s">
        <v>62</v>
      </c>
      <c r="F51" s="126">
        <v>2866.22784</v>
      </c>
      <c r="G51" s="126">
        <f t="shared" si="1"/>
        <v>35827.847999999998</v>
      </c>
      <c r="H51" s="155"/>
    </row>
    <row r="52" spans="1:8" ht="12.75" customHeight="1" x14ac:dyDescent="0.25">
      <c r="A52" s="23"/>
      <c r="B52" s="58" t="s">
        <v>92</v>
      </c>
      <c r="C52" s="57"/>
      <c r="D52" s="129"/>
      <c r="E52" s="57"/>
      <c r="F52" s="126" t="s">
        <v>82</v>
      </c>
      <c r="G52" s="126" t="s">
        <v>82</v>
      </c>
      <c r="H52" s="155"/>
    </row>
    <row r="53" spans="1:8" ht="12.75" customHeight="1" x14ac:dyDescent="0.25">
      <c r="A53" s="23"/>
      <c r="B53" s="114" t="s">
        <v>93</v>
      </c>
      <c r="C53" s="57" t="s">
        <v>30</v>
      </c>
      <c r="D53" s="129">
        <v>5</v>
      </c>
      <c r="E53" s="57" t="s">
        <v>62</v>
      </c>
      <c r="F53" s="126">
        <v>94542.739199999996</v>
      </c>
      <c r="G53" s="126">
        <f t="shared" si="1"/>
        <v>472713.696</v>
      </c>
      <c r="H53" s="155"/>
    </row>
    <row r="54" spans="1:8" ht="12.75" customHeight="1" x14ac:dyDescent="0.25">
      <c r="A54" s="23"/>
      <c r="B54" s="114" t="s">
        <v>94</v>
      </c>
      <c r="C54" s="57" t="s">
        <v>105</v>
      </c>
      <c r="D54" s="129">
        <v>5</v>
      </c>
      <c r="E54" s="57" t="s">
        <v>62</v>
      </c>
      <c r="F54" s="126">
        <v>2487.3022999999994</v>
      </c>
      <c r="G54" s="126">
        <f t="shared" si="1"/>
        <v>12436.511499999997</v>
      </c>
      <c r="H54" s="155"/>
    </row>
    <row r="55" spans="1:8" ht="12.75" customHeight="1" x14ac:dyDescent="0.25">
      <c r="A55" s="23"/>
      <c r="B55" s="58" t="s">
        <v>95</v>
      </c>
      <c r="C55" s="59"/>
      <c r="D55" s="59"/>
      <c r="E55" s="59"/>
      <c r="F55" s="126" t="s">
        <v>82</v>
      </c>
      <c r="G55" s="126" t="s">
        <v>82</v>
      </c>
      <c r="H55" s="155"/>
    </row>
    <row r="56" spans="1:8" ht="12.75" customHeight="1" x14ac:dyDescent="0.25">
      <c r="A56" s="23"/>
      <c r="B56" s="15" t="s">
        <v>96</v>
      </c>
      <c r="C56" s="57" t="s">
        <v>30</v>
      </c>
      <c r="D56" s="129">
        <v>0.25</v>
      </c>
      <c r="E56" s="57" t="s">
        <v>62</v>
      </c>
      <c r="F56" s="126">
        <v>228036.37989999997</v>
      </c>
      <c r="G56" s="126">
        <f t="shared" si="1"/>
        <v>57009.094974999993</v>
      </c>
      <c r="H56" s="155"/>
    </row>
    <row r="57" spans="1:8" ht="12.75" customHeight="1" x14ac:dyDescent="0.25">
      <c r="A57" s="23"/>
      <c r="B57" s="15" t="s">
        <v>97</v>
      </c>
      <c r="C57" s="57"/>
      <c r="D57" s="129"/>
      <c r="E57" s="57"/>
      <c r="F57" s="126" t="s">
        <v>82</v>
      </c>
      <c r="G57" s="126" t="s">
        <v>82</v>
      </c>
      <c r="H57" s="155"/>
    </row>
    <row r="58" spans="1:8" ht="12.75" customHeight="1" x14ac:dyDescent="0.25">
      <c r="A58" s="23"/>
      <c r="B58" s="58" t="s">
        <v>98</v>
      </c>
      <c r="C58" s="59" t="s">
        <v>99</v>
      </c>
      <c r="D58" s="59">
        <v>240</v>
      </c>
      <c r="E58" s="59" t="s">
        <v>100</v>
      </c>
      <c r="F58" s="126">
        <v>1325.7194999999999</v>
      </c>
      <c r="G58" s="126">
        <f t="shared" si="1"/>
        <v>318172.68</v>
      </c>
      <c r="H58" s="155"/>
    </row>
    <row r="59" spans="1:8" ht="12.75" customHeight="1" x14ac:dyDescent="0.25">
      <c r="A59" s="23"/>
      <c r="B59" s="15" t="s">
        <v>101</v>
      </c>
      <c r="C59" s="57" t="s">
        <v>99</v>
      </c>
      <c r="D59" s="129">
        <v>750</v>
      </c>
      <c r="E59" s="57" t="s">
        <v>119</v>
      </c>
      <c r="F59" s="126">
        <v>1111.0791999999999</v>
      </c>
      <c r="G59" s="126">
        <f t="shared" si="1"/>
        <v>833309.39999999991</v>
      </c>
      <c r="H59" s="155"/>
    </row>
    <row r="60" spans="1:8" ht="12.75" customHeight="1" x14ac:dyDescent="0.25">
      <c r="A60" s="23"/>
      <c r="B60" s="15" t="s">
        <v>102</v>
      </c>
      <c r="C60" s="57" t="s">
        <v>30</v>
      </c>
      <c r="D60" s="129">
        <v>6</v>
      </c>
      <c r="E60" s="57" t="s">
        <v>120</v>
      </c>
      <c r="F60" s="126">
        <v>82623.88959999998</v>
      </c>
      <c r="G60" s="126">
        <f t="shared" si="1"/>
        <v>495743.33759999985</v>
      </c>
      <c r="H60" s="155"/>
    </row>
    <row r="61" spans="1:8" ht="12.75" customHeight="1" x14ac:dyDescent="0.25">
      <c r="A61" s="23"/>
      <c r="B61" s="58" t="s">
        <v>103</v>
      </c>
      <c r="C61" s="59" t="s">
        <v>105</v>
      </c>
      <c r="D61" s="59">
        <v>6</v>
      </c>
      <c r="E61" s="59" t="s">
        <v>120</v>
      </c>
      <c r="F61" s="126">
        <v>2310.5396999999998</v>
      </c>
      <c r="G61" s="126">
        <f t="shared" si="1"/>
        <v>13863.2382</v>
      </c>
      <c r="H61" s="155"/>
    </row>
    <row r="62" spans="1:8" ht="12.75" customHeight="1" x14ac:dyDescent="0.25">
      <c r="A62" s="23"/>
      <c r="B62" s="60" t="s">
        <v>104</v>
      </c>
      <c r="C62" s="61" t="s">
        <v>88</v>
      </c>
      <c r="D62" s="126">
        <v>1500</v>
      </c>
      <c r="E62" s="61" t="s">
        <v>120</v>
      </c>
      <c r="F62" s="127">
        <v>16.413669999999996</v>
      </c>
      <c r="G62" s="126">
        <f t="shared" si="1"/>
        <v>24620.504999999994</v>
      </c>
      <c r="H62" s="155"/>
    </row>
    <row r="63" spans="1:8" ht="13.5" customHeight="1" x14ac:dyDescent="0.25">
      <c r="A63" s="5"/>
      <c r="B63" s="62" t="s">
        <v>31</v>
      </c>
      <c r="C63" s="63"/>
      <c r="D63" s="63"/>
      <c r="E63" s="63"/>
      <c r="F63" s="63"/>
      <c r="G63" s="128">
        <f>SUM(G44:G62)</f>
        <v>6237313.1932749981</v>
      </c>
      <c r="H63" s="156"/>
    </row>
    <row r="64" spans="1:8" ht="12" customHeight="1" x14ac:dyDescent="0.25">
      <c r="A64" s="2"/>
      <c r="B64" s="48"/>
      <c r="C64" s="49"/>
      <c r="D64" s="49"/>
      <c r="E64" s="64"/>
      <c r="F64" s="50"/>
      <c r="G64" s="50"/>
      <c r="H64" s="139"/>
    </row>
    <row r="65" spans="1:8" ht="12" customHeight="1" x14ac:dyDescent="0.25">
      <c r="A65" s="5"/>
      <c r="B65" s="37" t="s">
        <v>32</v>
      </c>
      <c r="C65" s="38"/>
      <c r="D65" s="39"/>
      <c r="E65" s="39"/>
      <c r="F65" s="40"/>
      <c r="G65" s="40"/>
      <c r="H65" s="147"/>
    </row>
    <row r="66" spans="1:8" ht="24" customHeight="1" x14ac:dyDescent="0.25">
      <c r="A66" s="5"/>
      <c r="B66" s="51" t="s">
        <v>33</v>
      </c>
      <c r="C66" s="52" t="s">
        <v>28</v>
      </c>
      <c r="D66" s="52" t="s">
        <v>29</v>
      </c>
      <c r="E66" s="51" t="s">
        <v>17</v>
      </c>
      <c r="F66" s="52" t="s">
        <v>18</v>
      </c>
      <c r="G66" s="51" t="s">
        <v>19</v>
      </c>
      <c r="H66" s="151"/>
    </row>
    <row r="67" spans="1:8" ht="15" x14ac:dyDescent="0.25">
      <c r="A67" s="78"/>
      <c r="B67" s="113" t="s">
        <v>106</v>
      </c>
      <c r="C67" s="57" t="s">
        <v>105</v>
      </c>
      <c r="D67" s="126">
        <v>1.8</v>
      </c>
      <c r="E67" s="31" t="s">
        <v>66</v>
      </c>
      <c r="F67" s="126">
        <v>6482.71</v>
      </c>
      <c r="G67" s="126">
        <v>10260</v>
      </c>
      <c r="H67" s="155"/>
    </row>
    <row r="68" spans="1:8" ht="15" x14ac:dyDescent="0.25">
      <c r="A68" s="78"/>
      <c r="B68" s="113" t="s">
        <v>107</v>
      </c>
      <c r="C68" s="57" t="s">
        <v>30</v>
      </c>
      <c r="D68" s="126">
        <v>50</v>
      </c>
      <c r="E68" s="31" t="s">
        <v>66</v>
      </c>
      <c r="F68" s="126">
        <v>710.87</v>
      </c>
      <c r="G68" s="126">
        <v>31000</v>
      </c>
      <c r="H68" s="155"/>
    </row>
    <row r="69" spans="1:8" ht="15" x14ac:dyDescent="0.25">
      <c r="A69" s="78"/>
      <c r="B69" s="113" t="s">
        <v>108</v>
      </c>
      <c r="C69" s="57" t="s">
        <v>30</v>
      </c>
      <c r="D69" s="126">
        <v>50</v>
      </c>
      <c r="E69" s="31" t="s">
        <v>66</v>
      </c>
      <c r="F69" s="126">
        <v>2047.7299999999998</v>
      </c>
      <c r="G69" s="126">
        <v>90000</v>
      </c>
      <c r="H69" s="155"/>
    </row>
    <row r="70" spans="1:8" ht="12.75" customHeight="1" x14ac:dyDescent="0.25">
      <c r="A70" s="23"/>
      <c r="B70" s="12" t="s">
        <v>109</v>
      </c>
      <c r="C70" s="57" t="s">
        <v>88</v>
      </c>
      <c r="D70" s="126">
        <v>4500</v>
      </c>
      <c r="E70" s="31" t="s">
        <v>72</v>
      </c>
      <c r="F70" s="126">
        <v>15.914999999999999</v>
      </c>
      <c r="G70" s="126">
        <v>63000</v>
      </c>
      <c r="H70" s="155"/>
    </row>
    <row r="71" spans="1:8" ht="13.5" customHeight="1" x14ac:dyDescent="0.25">
      <c r="A71" s="5"/>
      <c r="B71" s="65" t="s">
        <v>34</v>
      </c>
      <c r="C71" s="66"/>
      <c r="D71" s="66"/>
      <c r="E71" s="66"/>
      <c r="F71" s="67"/>
      <c r="G71" s="130">
        <f>G67+G68+G69+G70</f>
        <v>194260</v>
      </c>
      <c r="H71" s="156"/>
    </row>
    <row r="72" spans="1:8" ht="12" customHeight="1" x14ac:dyDescent="0.25">
      <c r="A72" s="2"/>
      <c r="B72" s="81"/>
      <c r="C72" s="81"/>
      <c r="D72" s="81"/>
      <c r="E72" s="81"/>
      <c r="F72" s="82"/>
      <c r="G72" s="82"/>
      <c r="H72" s="139"/>
    </row>
    <row r="73" spans="1:8" ht="12" customHeight="1" x14ac:dyDescent="0.25">
      <c r="A73" s="78"/>
      <c r="B73" s="83" t="s">
        <v>35</v>
      </c>
      <c r="C73" s="84"/>
      <c r="D73" s="84"/>
      <c r="E73" s="84"/>
      <c r="F73" s="84"/>
      <c r="G73" s="85">
        <f>G30+G35+G40+G63+G71</f>
        <v>12232792.705470121</v>
      </c>
      <c r="H73" s="157"/>
    </row>
    <row r="74" spans="1:8" ht="12" customHeight="1" x14ac:dyDescent="0.25">
      <c r="A74" s="78"/>
      <c r="B74" s="86" t="s">
        <v>36</v>
      </c>
      <c r="C74" s="69"/>
      <c r="D74" s="69"/>
      <c r="E74" s="69"/>
      <c r="F74" s="69"/>
      <c r="G74" s="87">
        <f>G73*0.05</f>
        <v>611639.63527350605</v>
      </c>
      <c r="H74" s="157"/>
    </row>
    <row r="75" spans="1:8" ht="12" customHeight="1" x14ac:dyDescent="0.25">
      <c r="A75" s="78"/>
      <c r="B75" s="88" t="s">
        <v>37</v>
      </c>
      <c r="C75" s="68"/>
      <c r="D75" s="68"/>
      <c r="E75" s="68"/>
      <c r="F75" s="68"/>
      <c r="G75" s="89">
        <f>G74+G73</f>
        <v>12844432.340743627</v>
      </c>
      <c r="H75" s="157"/>
    </row>
    <row r="76" spans="1:8" ht="12" customHeight="1" x14ac:dyDescent="0.25">
      <c r="A76" s="78"/>
      <c r="B76" s="86" t="s">
        <v>38</v>
      </c>
      <c r="C76" s="69"/>
      <c r="D76" s="69"/>
      <c r="E76" s="69"/>
      <c r="F76" s="69"/>
      <c r="G76" s="87">
        <f>G12</f>
        <v>15119250</v>
      </c>
      <c r="H76" s="157"/>
    </row>
    <row r="77" spans="1:8" ht="12" customHeight="1" x14ac:dyDescent="0.25">
      <c r="A77" s="78"/>
      <c r="B77" s="90" t="s">
        <v>39</v>
      </c>
      <c r="C77" s="91"/>
      <c r="D77" s="91"/>
      <c r="E77" s="91"/>
      <c r="F77" s="91"/>
      <c r="G77" s="89">
        <f>G76-G75</f>
        <v>2274817.6592563726</v>
      </c>
      <c r="H77" s="157"/>
    </row>
    <row r="78" spans="1:8" ht="12" customHeight="1" x14ac:dyDescent="0.25">
      <c r="A78" s="78"/>
      <c r="B78" s="79" t="s">
        <v>40</v>
      </c>
      <c r="C78" s="80"/>
      <c r="D78" s="80"/>
      <c r="E78" s="80"/>
      <c r="F78" s="80"/>
      <c r="G78" s="75"/>
      <c r="H78" s="157"/>
    </row>
    <row r="79" spans="1:8" ht="12.75" customHeight="1" thickBot="1" x14ac:dyDescent="0.3">
      <c r="A79" s="78"/>
      <c r="B79" s="92"/>
      <c r="C79" s="80"/>
      <c r="D79" s="80"/>
      <c r="E79" s="80"/>
      <c r="F79" s="80"/>
      <c r="G79" s="75"/>
      <c r="H79" s="157"/>
    </row>
    <row r="80" spans="1:8" ht="12" customHeight="1" x14ac:dyDescent="0.25">
      <c r="A80" s="78"/>
      <c r="B80" s="101" t="s">
        <v>41</v>
      </c>
      <c r="C80" s="102"/>
      <c r="D80" s="102"/>
      <c r="E80" s="102"/>
      <c r="F80" s="103"/>
      <c r="G80" s="75"/>
      <c r="H80" s="157"/>
    </row>
    <row r="81" spans="1:8" ht="12" customHeight="1" x14ac:dyDescent="0.25">
      <c r="A81" s="78"/>
      <c r="B81" s="104" t="s">
        <v>42</v>
      </c>
      <c r="C81" s="77"/>
      <c r="D81" s="77"/>
      <c r="E81" s="77"/>
      <c r="F81" s="105"/>
      <c r="G81" s="75"/>
      <c r="H81" s="157"/>
    </row>
    <row r="82" spans="1:8" ht="12" customHeight="1" x14ac:dyDescent="0.25">
      <c r="A82" s="78"/>
      <c r="B82" s="104" t="s">
        <v>43</v>
      </c>
      <c r="C82" s="77"/>
      <c r="D82" s="77"/>
      <c r="E82" s="77"/>
      <c r="F82" s="105"/>
      <c r="G82" s="75"/>
      <c r="H82" s="157"/>
    </row>
    <row r="83" spans="1:8" ht="12" customHeight="1" x14ac:dyDescent="0.25">
      <c r="A83" s="78"/>
      <c r="B83" s="104" t="s">
        <v>44</v>
      </c>
      <c r="C83" s="77"/>
      <c r="D83" s="77"/>
      <c r="E83" s="77"/>
      <c r="F83" s="105"/>
      <c r="G83" s="75"/>
      <c r="H83" s="157"/>
    </row>
    <row r="84" spans="1:8" ht="12" customHeight="1" x14ac:dyDescent="0.25">
      <c r="A84" s="78"/>
      <c r="B84" s="104" t="s">
        <v>45</v>
      </c>
      <c r="C84" s="77"/>
      <c r="D84" s="77"/>
      <c r="E84" s="77"/>
      <c r="F84" s="105"/>
      <c r="G84" s="75"/>
      <c r="H84" s="157"/>
    </row>
    <row r="85" spans="1:8" ht="12" customHeight="1" x14ac:dyDescent="0.25">
      <c r="A85" s="78"/>
      <c r="B85" s="104" t="s">
        <v>46</v>
      </c>
      <c r="C85" s="77"/>
      <c r="D85" s="77"/>
      <c r="E85" s="77"/>
      <c r="F85" s="105"/>
      <c r="G85" s="75"/>
      <c r="H85" s="157"/>
    </row>
    <row r="86" spans="1:8" ht="12" customHeight="1" x14ac:dyDescent="0.25">
      <c r="A86" s="78"/>
      <c r="B86" s="104" t="s">
        <v>47</v>
      </c>
      <c r="C86" s="77"/>
      <c r="D86" s="77"/>
      <c r="E86" s="77"/>
      <c r="F86" s="105"/>
      <c r="G86" s="75"/>
      <c r="H86" s="157"/>
    </row>
    <row r="87" spans="1:8" ht="12.75" customHeight="1" thickBot="1" x14ac:dyDescent="0.3">
      <c r="A87" s="78"/>
      <c r="B87" s="106" t="s">
        <v>113</v>
      </c>
      <c r="C87" s="107"/>
      <c r="D87" s="107"/>
      <c r="E87" s="107"/>
      <c r="F87" s="108"/>
      <c r="G87" s="75"/>
      <c r="H87" s="157"/>
    </row>
    <row r="88" spans="1:8" ht="12.75" customHeight="1" thickBot="1" x14ac:dyDescent="0.3">
      <c r="A88" s="78"/>
      <c r="B88" s="99"/>
      <c r="C88" s="77"/>
      <c r="D88" s="77"/>
      <c r="E88" s="77"/>
      <c r="F88" s="77"/>
      <c r="G88" s="75"/>
      <c r="H88" s="157"/>
    </row>
    <row r="89" spans="1:8" ht="15" customHeight="1" thickBot="1" x14ac:dyDescent="0.3">
      <c r="A89" s="78"/>
      <c r="B89" s="172" t="s">
        <v>48</v>
      </c>
      <c r="C89" s="173"/>
      <c r="D89" s="136"/>
      <c r="E89" s="70"/>
      <c r="F89" s="70"/>
      <c r="G89" s="75"/>
      <c r="H89" s="157"/>
    </row>
    <row r="90" spans="1:8" ht="12" customHeight="1" x14ac:dyDescent="0.25">
      <c r="A90" s="78"/>
      <c r="B90" s="133" t="s">
        <v>33</v>
      </c>
      <c r="C90" s="134" t="s">
        <v>110</v>
      </c>
      <c r="D90" s="135" t="s">
        <v>49</v>
      </c>
      <c r="E90" s="70"/>
      <c r="F90" s="70"/>
      <c r="G90" s="75"/>
      <c r="H90" s="157"/>
    </row>
    <row r="91" spans="1:8" ht="12" customHeight="1" x14ac:dyDescent="0.25">
      <c r="A91" s="78"/>
      <c r="B91" s="94" t="s">
        <v>50</v>
      </c>
      <c r="C91" s="71">
        <f>G30</f>
        <v>5801219.5121951224</v>
      </c>
      <c r="D91" s="95">
        <f>(C91/C97)</f>
        <v>0.45165246375218643</v>
      </c>
      <c r="E91" s="70"/>
      <c r="F91" s="70"/>
      <c r="G91" s="75"/>
      <c r="H91" s="157"/>
    </row>
    <row r="92" spans="1:8" ht="12" customHeight="1" x14ac:dyDescent="0.25">
      <c r="A92" s="78"/>
      <c r="B92" s="94" t="s">
        <v>51</v>
      </c>
      <c r="C92" s="72">
        <v>0</v>
      </c>
      <c r="D92" s="95">
        <v>0</v>
      </c>
      <c r="E92" s="70"/>
      <c r="F92" s="70"/>
      <c r="G92" s="75"/>
      <c r="H92" s="157"/>
    </row>
    <row r="93" spans="1:8" ht="12" customHeight="1" x14ac:dyDescent="0.25">
      <c r="A93" s="78"/>
      <c r="B93" s="94" t="s">
        <v>52</v>
      </c>
      <c r="C93" s="71">
        <f>G40</f>
        <v>0</v>
      </c>
      <c r="D93" s="95">
        <f>(C93/C97)</f>
        <v>0</v>
      </c>
      <c r="E93" s="70"/>
      <c r="F93" s="70"/>
      <c r="G93" s="75"/>
      <c r="H93" s="157"/>
    </row>
    <row r="94" spans="1:8" ht="12" customHeight="1" x14ac:dyDescent="0.25">
      <c r="A94" s="78"/>
      <c r="B94" s="94" t="s">
        <v>27</v>
      </c>
      <c r="C94" s="71">
        <f>G63</f>
        <v>6237313.1932749981</v>
      </c>
      <c r="D94" s="95">
        <f>(C94/C97)</f>
        <v>0.4856044259340066</v>
      </c>
      <c r="E94" s="70"/>
      <c r="F94" s="70"/>
      <c r="G94" s="75"/>
      <c r="H94" s="157"/>
    </row>
    <row r="95" spans="1:8" ht="12" customHeight="1" x14ac:dyDescent="0.25">
      <c r="A95" s="78"/>
      <c r="B95" s="94" t="s">
        <v>53</v>
      </c>
      <c r="C95" s="73">
        <f>G71</f>
        <v>194260</v>
      </c>
      <c r="D95" s="95">
        <f>(C95/C97)</f>
        <v>1.5124062694759256E-2</v>
      </c>
      <c r="E95" s="74"/>
      <c r="F95" s="74"/>
      <c r="G95" s="75"/>
      <c r="H95" s="157"/>
    </row>
    <row r="96" spans="1:8" ht="12" customHeight="1" x14ac:dyDescent="0.25">
      <c r="A96" s="78"/>
      <c r="B96" s="94" t="s">
        <v>54</v>
      </c>
      <c r="C96" s="73">
        <f>G74</f>
        <v>611639.63527350605</v>
      </c>
      <c r="D96" s="95">
        <f>(C96/C97)</f>
        <v>4.7619047619047616E-2</v>
      </c>
      <c r="E96" s="74"/>
      <c r="F96" s="74"/>
      <c r="G96" s="75"/>
      <c r="H96" s="157"/>
    </row>
    <row r="97" spans="1:8" ht="12.75" customHeight="1" thickBot="1" x14ac:dyDescent="0.3">
      <c r="A97" s="78"/>
      <c r="B97" s="96" t="s">
        <v>55</v>
      </c>
      <c r="C97" s="97">
        <f>SUM(C91:C96)</f>
        <v>12844432.340743627</v>
      </c>
      <c r="D97" s="98">
        <f>SUM(D91:D96)</f>
        <v>1</v>
      </c>
      <c r="E97" s="74"/>
      <c r="F97" s="74"/>
      <c r="G97" s="75"/>
      <c r="H97" s="157"/>
    </row>
    <row r="98" spans="1:8" ht="12" customHeight="1" x14ac:dyDescent="0.25">
      <c r="A98" s="78"/>
      <c r="B98" s="92"/>
      <c r="C98" s="80"/>
      <c r="D98" s="80"/>
      <c r="E98" s="80"/>
      <c r="F98" s="80"/>
      <c r="G98" s="75"/>
      <c r="H98" s="157"/>
    </row>
    <row r="99" spans="1:8" ht="12.75" customHeight="1" thickBot="1" x14ac:dyDescent="0.3">
      <c r="A99" s="78"/>
      <c r="B99" s="93"/>
      <c r="C99" s="80"/>
      <c r="D99" s="80"/>
      <c r="E99" s="80"/>
      <c r="F99" s="80"/>
      <c r="G99" s="75"/>
      <c r="H99" s="157"/>
    </row>
    <row r="100" spans="1:8" ht="12" customHeight="1" thickBot="1" x14ac:dyDescent="0.3">
      <c r="A100" s="78"/>
      <c r="B100" s="169" t="s">
        <v>118</v>
      </c>
      <c r="C100" s="170"/>
      <c r="D100" s="170"/>
      <c r="E100" s="171"/>
      <c r="F100" s="74"/>
      <c r="G100" s="75"/>
      <c r="H100" s="157"/>
    </row>
    <row r="101" spans="1:8" ht="12" customHeight="1" x14ac:dyDescent="0.25">
      <c r="A101" s="78"/>
      <c r="B101" s="110" t="s">
        <v>111</v>
      </c>
      <c r="C101" s="132">
        <v>4000</v>
      </c>
      <c r="D101" s="132">
        <f>G9*250</f>
        <v>5000</v>
      </c>
      <c r="E101" s="132">
        <v>6000</v>
      </c>
      <c r="F101" s="109"/>
      <c r="G101" s="76"/>
      <c r="H101" s="158"/>
    </row>
    <row r="102" spans="1:8" ht="12.75" customHeight="1" thickBot="1" x14ac:dyDescent="0.3">
      <c r="A102" s="78"/>
      <c r="B102" s="96" t="s">
        <v>112</v>
      </c>
      <c r="C102" s="97">
        <f>(G75/C101)</f>
        <v>3211.1080851859069</v>
      </c>
      <c r="D102" s="97">
        <f>(G75/D101)</f>
        <v>2568.8864681487253</v>
      </c>
      <c r="E102" s="111">
        <f>(G75/E101)</f>
        <v>2140.7387234572711</v>
      </c>
      <c r="F102" s="109"/>
      <c r="G102" s="76"/>
      <c r="H102" s="158"/>
    </row>
    <row r="103" spans="1:8" ht="15.6" customHeight="1" x14ac:dyDescent="0.25">
      <c r="A103" s="78"/>
      <c r="B103" s="100" t="s">
        <v>56</v>
      </c>
      <c r="C103" s="77"/>
      <c r="D103" s="77"/>
      <c r="E103" s="77"/>
      <c r="F103" s="77"/>
      <c r="G103" s="77"/>
      <c r="H103" s="159"/>
    </row>
  </sheetData>
  <mergeCells count="9">
    <mergeCell ref="E9:F9"/>
    <mergeCell ref="E14:F14"/>
    <mergeCell ref="E15:F15"/>
    <mergeCell ref="B17:G17"/>
    <mergeCell ref="B100:E100"/>
    <mergeCell ref="B89:C89"/>
    <mergeCell ref="E13:F13"/>
    <mergeCell ref="E11:F11"/>
    <mergeCell ref="E10:F10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APÍCOLA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Alvarez Pizarro Juan Pablo</cp:lastModifiedBy>
  <dcterms:created xsi:type="dcterms:W3CDTF">2020-11-27T12:49:26Z</dcterms:created>
  <dcterms:modified xsi:type="dcterms:W3CDTF">2022-06-14T17:37:13Z</dcterms:modified>
</cp:coreProperties>
</file>