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2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ec7\AC\Temp\"/>
    </mc:Choice>
  </mc:AlternateContent>
  <xr:revisionPtr revIDLastSave="15" documentId="8_{7D51AF16-329E-4D95-88A6-4EF27F9D80C1}" xr6:coauthVersionLast="47" xr6:coauthVersionMax="47" xr10:uidLastSave="{675242E8-889B-4EA5-BCB2-80B5CA5334E9}"/>
  <bookViews>
    <workbookView xWindow="-60" yWindow="-60" windowWidth="15480" windowHeight="116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3" i="1" l="1"/>
  <c r="G42" i="1"/>
  <c r="G41" i="1"/>
  <c r="G40" i="1"/>
  <c r="G39" i="1"/>
  <c r="G66" i="1"/>
  <c r="G60" i="1"/>
  <c r="G59" i="1"/>
  <c r="G57" i="1"/>
  <c r="G55" i="1"/>
  <c r="G53" i="1"/>
  <c r="G52" i="1"/>
  <c r="G51" i="1"/>
  <c r="G49" i="1"/>
  <c r="G29" i="1"/>
  <c r="G28" i="1"/>
  <c r="G27" i="1"/>
  <c r="G26" i="1"/>
  <c r="G25" i="1"/>
  <c r="G24" i="1"/>
  <c r="G23" i="1"/>
  <c r="G22" i="1"/>
  <c r="G21" i="1"/>
  <c r="G30" i="1"/>
  <c r="C85" i="1" s="1"/>
  <c r="G12" i="1"/>
  <c r="G71" i="1"/>
  <c r="G61" i="1"/>
  <c r="C88" i="1" s="1"/>
  <c r="G44" i="1"/>
  <c r="C87" i="1" s="1"/>
  <c r="G68" i="1"/>
  <c r="G69" i="1"/>
  <c r="C90" i="1" s="1"/>
  <c r="G70" i="1"/>
  <c r="C96" i="1"/>
  <c r="D96" i="1"/>
  <c r="E96" i="1"/>
  <c r="G72" i="1"/>
  <c r="C91" i="1" l="1"/>
  <c r="D85" i="1" l="1"/>
  <c r="D88" i="1"/>
  <c r="D89" i="1"/>
  <c r="D90" i="1"/>
  <c r="D87" i="1"/>
  <c r="D91" i="1" l="1"/>
</calcChain>
</file>

<file path=xl/sharedStrings.xml><?xml version="1.0" encoding="utf-8"?>
<sst xmlns="http://schemas.openxmlformats.org/spreadsheetml/2006/main" count="164" uniqueCount="120">
  <si>
    <t>RUBRO O CULTIVO</t>
  </si>
  <si>
    <t>APIO</t>
  </si>
  <si>
    <t>RENDIMIENTO (uu/ha)</t>
  </si>
  <si>
    <t>VARIEDAD</t>
  </si>
  <si>
    <t>SIN ESPECIFICAR</t>
  </si>
  <si>
    <t>Fecha Estimada precio venta</t>
  </si>
  <si>
    <t>Feb-Mar</t>
  </si>
  <si>
    <t>NIVEL TECNOLÓGICO</t>
  </si>
  <si>
    <t>MEDIO</t>
  </si>
  <si>
    <t>PRECIO ESPERADO ($/uu)</t>
  </si>
  <si>
    <t>REGIÓN</t>
  </si>
  <si>
    <t>COQUIMBO</t>
  </si>
  <si>
    <t>INGRESO ESPERADO, C. IVA($)</t>
  </si>
  <si>
    <t>ÁREA</t>
  </si>
  <si>
    <t>LA SERENA</t>
  </si>
  <si>
    <t>DESTINO DE PRODUCCIÓN</t>
  </si>
  <si>
    <t>Mercado interno</t>
  </si>
  <si>
    <t>COMUNA/LOCALIDAD</t>
  </si>
  <si>
    <t>COQUIMBO-LA SERENA</t>
  </si>
  <si>
    <t>FECHA DE COSECHA</t>
  </si>
  <si>
    <t>FECHA PRECIO INSUMOS</t>
  </si>
  <si>
    <t>CONTINGENCIA</t>
  </si>
  <si>
    <t>Helada/Sequia</t>
  </si>
  <si>
    <t>COSTOS DIRECTIVOS DE PRODUCCIÓN POR HECTÁREA (INCLUYE IVA)</t>
  </si>
  <si>
    <t>MANO DE OBRA</t>
  </si>
  <si>
    <t>LABORES</t>
  </si>
  <si>
    <t>UNIDAD</t>
  </si>
  <si>
    <t>N° JORNADAS</t>
  </si>
  <si>
    <t>ÉPOCA</t>
  </si>
  <si>
    <t>PRECIO UNITARIO ($)</t>
  </si>
  <si>
    <t>SUB TOTAL ($)</t>
  </si>
  <si>
    <t>Siembra y tapado</t>
  </si>
  <si>
    <t>JH</t>
  </si>
  <si>
    <t>Oct-Dic</t>
  </si>
  <si>
    <t>Limpia</t>
  </si>
  <si>
    <t xml:space="preserve">Rastrillar </t>
  </si>
  <si>
    <t>Dic-Ene</t>
  </si>
  <si>
    <t>Plantación</t>
  </si>
  <si>
    <t>Ene</t>
  </si>
  <si>
    <t>Limpia Manual</t>
  </si>
  <si>
    <t>Feb</t>
  </si>
  <si>
    <t>Aplicación Fertilizante</t>
  </si>
  <si>
    <t>Ene-Abr</t>
  </si>
  <si>
    <t>Aplicación Agroquimicos</t>
  </si>
  <si>
    <t>Riego</t>
  </si>
  <si>
    <t>Ene-Jun</t>
  </si>
  <si>
    <t xml:space="preserve">Cosecha </t>
  </si>
  <si>
    <t>May-Jun</t>
  </si>
  <si>
    <t>Subtotal Jornadas Hombre</t>
  </si>
  <si>
    <t>JORNADAS ANIMAL</t>
  </si>
  <si>
    <t>Subtotal Jornadas Animal</t>
  </si>
  <si>
    <t>MAQUINARIA</t>
  </si>
  <si>
    <t xml:space="preserve">Aradura </t>
  </si>
  <si>
    <t>JM</t>
  </si>
  <si>
    <t>Octubre</t>
  </si>
  <si>
    <t xml:space="preserve">Rastraje </t>
  </si>
  <si>
    <t>Melgadura</t>
  </si>
  <si>
    <t>Aplicaciones de pesticidas</t>
  </si>
  <si>
    <t>Nov-Ene</t>
  </si>
  <si>
    <t xml:space="preserve">Cultivadora </t>
  </si>
  <si>
    <t>Diciembre</t>
  </si>
  <si>
    <t>Subtotal Costo Maquinaria</t>
  </si>
  <si>
    <t>INSUMOS</t>
  </si>
  <si>
    <t>UNIDAD (Kg/l/u</t>
  </si>
  <si>
    <t>CANTIDAD (kg/I/u)</t>
  </si>
  <si>
    <t>SUBTOTAL ($)</t>
  </si>
  <si>
    <t>SEMILLAS</t>
  </si>
  <si>
    <t>Apio</t>
  </si>
  <si>
    <t>kg</t>
  </si>
  <si>
    <t>FERTILIZANTES</t>
  </si>
  <si>
    <t>SFT</t>
  </si>
  <si>
    <t>25 kG</t>
  </si>
  <si>
    <t>Enero</t>
  </si>
  <si>
    <t xml:space="preserve">Urea </t>
  </si>
  <si>
    <t>Salitre potasico</t>
  </si>
  <si>
    <t>Mar-May</t>
  </si>
  <si>
    <t>FUNGUICIDA</t>
  </si>
  <si>
    <t>Manzate WG</t>
  </si>
  <si>
    <t>Kg</t>
  </si>
  <si>
    <t>Ene-Dic</t>
  </si>
  <si>
    <t>HERBICIDA</t>
  </si>
  <si>
    <t>FARMON</t>
  </si>
  <si>
    <t>5 Lt</t>
  </si>
  <si>
    <t>INSECTICIDA</t>
  </si>
  <si>
    <t>DIMETOATO 40 % EC</t>
  </si>
  <si>
    <t>Lt</t>
  </si>
  <si>
    <t>KARATE ZEON</t>
  </si>
  <si>
    <t>Ene-May</t>
  </si>
  <si>
    <t>Subtotal Insumos</t>
  </si>
  <si>
    <t xml:space="preserve">   OTROS</t>
  </si>
  <si>
    <t>ITEM</t>
  </si>
  <si>
    <t>Subtotal Otros</t>
  </si>
  <si>
    <t xml:space="preserve">       TOTAL COSTOS  DIRECTOS</t>
  </si>
  <si>
    <t xml:space="preserve">       MÁS IMPREVISTOS (5%)</t>
  </si>
  <si>
    <t xml:space="preserve">       TOTAL COSTOS</t>
  </si>
  <si>
    <t xml:space="preserve">       INGRESOS ESPERADOS</t>
  </si>
  <si>
    <t xml:space="preserve">       RESULTADO ECÓNOMICOS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</si>
  <si>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</si>
  <si>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</si>
  <si>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</si>
  <si>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</si>
  <si>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</si>
  <si>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</si>
  <si>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</si>
  <si>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</si>
  <si>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</si>
  <si>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Item</t>
  </si>
  <si>
    <t>$/hà</t>
  </si>
  <si>
    <t>%</t>
  </si>
  <si>
    <t>Mano de obra</t>
  </si>
  <si>
    <t>Jornada Animal</t>
  </si>
  <si>
    <t>Maquinaria</t>
  </si>
  <si>
    <t>Insumos</t>
  </si>
  <si>
    <t>Otros</t>
  </si>
  <si>
    <t>Imprevistos</t>
  </si>
  <si>
    <t>COSTO TOTAL/hà.</t>
  </si>
  <si>
    <t>ESCENARIOS COSTO UNITARIO  ($/unidad)</t>
  </si>
  <si>
    <t>Rendimiento (unidades/hà)</t>
  </si>
  <si>
    <t>Costo unitario ($/unidad)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</si>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</sst>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 &quot;$&quot;* #,##0.00_ ;_ &quot;$&quot;* \-#,##0.00_ ;_ &quot;$&quot;* &quot;-&quot;??_ ;_ @_ "/>
    <numFmt numFmtId="166" formatCode="_-&quot;$&quot;\ * #,##0_-;\-&quot;$&quot;\ * #,##0_-;_-&quot;$&quot;\ * &quot;-&quot;??_-;_-@_-"/>
    <numFmt numFmtId="167" formatCode="&quot; &quot;* #,##0&quot; &quot;;&quot; &quot;* &quot;-&quot;#,##0&quot; &quot;;&quot; &quot;* &quot;- &quot;"/>
    <numFmt numFmtId="168" formatCode="#,##0.00_ ;\-#,##0.00\ "/>
  </numFmts>
  <fonts count="19">
    <font>
      <sz val="11"/>
      <color theme="1"/>
      <name val="Calibri"/>
      <family val="2"/>
      <scheme val="minor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9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</font>
    <font>
      <sz val="7"/>
      <color theme="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0099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97">
    <xf numFmtId="0" fontId="0" fillId="0" borderId="0" xfId="0"/>
    <xf numFmtId="0" fontId="11" fillId="3" borderId="1" xfId="0" applyFont="1" applyFill="1" applyBorder="1" applyAlignment="1">
      <alignment vertical="center" wrapText="1"/>
    </xf>
    <xf numFmtId="3" fontId="12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/>
    <xf numFmtId="17" fontId="12" fillId="0" borderId="1" xfId="0" applyNumberFormat="1" applyFont="1" applyBorder="1" applyAlignment="1">
      <alignment horizontal="right"/>
    </xf>
    <xf numFmtId="166" fontId="12" fillId="0" borderId="1" xfId="2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/>
    <xf numFmtId="0" fontId="11" fillId="4" borderId="0" xfId="0" applyFont="1" applyFill="1" applyAlignment="1">
      <alignment vertical="center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6" fontId="8" fillId="0" borderId="1" xfId="2" applyNumberFormat="1" applyFont="1" applyBorder="1"/>
    <xf numFmtId="0" fontId="13" fillId="0" borderId="1" xfId="0" applyFont="1" applyBorder="1"/>
    <xf numFmtId="0" fontId="9" fillId="3" borderId="1" xfId="0" applyFont="1" applyFill="1" applyBorder="1"/>
    <xf numFmtId="0" fontId="0" fillId="3" borderId="1" xfId="0" applyFill="1" applyBorder="1"/>
    <xf numFmtId="3" fontId="9" fillId="3" borderId="1" xfId="0" applyNumberFormat="1" applyFont="1" applyFill="1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9" fillId="3" borderId="1" xfId="0" applyNumberFormat="1" applyFont="1" applyFill="1" applyBorder="1" applyAlignment="1">
      <alignment horizontal="right"/>
    </xf>
    <xf numFmtId="0" fontId="14" fillId="3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166" fontId="8" fillId="3" borderId="1" xfId="2" applyNumberFormat="1" applyFont="1" applyFill="1" applyBorder="1"/>
    <xf numFmtId="166" fontId="9" fillId="3" borderId="1" xfId="2" applyNumberFormat="1" applyFont="1" applyFill="1" applyBorder="1"/>
    <xf numFmtId="166" fontId="8" fillId="0" borderId="0" xfId="2" applyNumberFormat="1" applyFont="1" applyBorder="1"/>
    <xf numFmtId="166" fontId="14" fillId="3" borderId="1" xfId="2" applyNumberFormat="1" applyFont="1" applyFill="1" applyBorder="1" applyAlignment="1">
      <alignment horizontal="center"/>
    </xf>
    <xf numFmtId="166" fontId="11" fillId="3" borderId="1" xfId="2" applyNumberFormat="1" applyFont="1" applyFill="1" applyBorder="1" applyAlignment="1">
      <alignment horizontal="center"/>
    </xf>
    <xf numFmtId="166" fontId="11" fillId="3" borderId="1" xfId="2" applyNumberFormat="1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/>
    </xf>
    <xf numFmtId="166" fontId="13" fillId="0" borderId="1" xfId="2" applyNumberFormat="1" applyFont="1" applyBorder="1"/>
    <xf numFmtId="0" fontId="9" fillId="4" borderId="0" xfId="0" applyFont="1" applyFill="1"/>
    <xf numFmtId="3" fontId="9" fillId="4" borderId="0" xfId="0" applyNumberFormat="1" applyFont="1" applyFill="1"/>
    <xf numFmtId="0" fontId="9" fillId="3" borderId="0" xfId="0" applyFont="1" applyFill="1" applyAlignment="1">
      <alignment horizontal="left"/>
    </xf>
    <xf numFmtId="0" fontId="0" fillId="3" borderId="0" xfId="0" applyFill="1"/>
    <xf numFmtId="3" fontId="9" fillId="3" borderId="0" xfId="0" applyNumberFormat="1" applyFont="1" applyFill="1"/>
    <xf numFmtId="0" fontId="11" fillId="4" borderId="0" xfId="0" applyFont="1" applyFill="1"/>
    <xf numFmtId="3" fontId="11" fillId="4" borderId="0" xfId="0" applyNumberFormat="1" applyFont="1" applyFill="1"/>
    <xf numFmtId="0" fontId="11" fillId="3" borderId="0" xfId="0" applyFont="1" applyFill="1"/>
    <xf numFmtId="3" fontId="9" fillId="3" borderId="0" xfId="0" applyNumberFormat="1" applyFont="1" applyFill="1" applyAlignment="1">
      <alignment horizontal="right"/>
    </xf>
    <xf numFmtId="49" fontId="0" fillId="2" borderId="0" xfId="0" applyNumberForma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5" borderId="0" xfId="0" applyFill="1"/>
    <xf numFmtId="0" fontId="0" fillId="2" borderId="0" xfId="0" applyFill="1" applyAlignment="1">
      <alignment vertical="center"/>
    </xf>
    <xf numFmtId="49" fontId="4" fillId="2" borderId="2" xfId="0" applyNumberFormat="1" applyFont="1" applyFill="1" applyBorder="1" applyAlignment="1">
      <alignment vertical="center"/>
    </xf>
    <xf numFmtId="0" fontId="6" fillId="2" borderId="3" xfId="0" applyFont="1" applyFill="1" applyBorder="1"/>
    <xf numFmtId="0" fontId="6" fillId="2" borderId="4" xfId="0" applyFont="1" applyFill="1" applyBorder="1"/>
    <xf numFmtId="49" fontId="6" fillId="2" borderId="5" xfId="0" applyNumberFormat="1" applyFont="1" applyFill="1" applyBorder="1" applyAlignment="1">
      <alignment vertical="center"/>
    </xf>
    <xf numFmtId="0" fontId="6" fillId="2" borderId="0" xfId="0" applyFont="1" applyFill="1"/>
    <xf numFmtId="0" fontId="6" fillId="2" borderId="6" xfId="0" applyFont="1" applyFill="1" applyBorder="1"/>
    <xf numFmtId="49" fontId="6" fillId="2" borderId="7" xfId="0" applyNumberFormat="1" applyFont="1" applyFill="1" applyBorder="1" applyAlignment="1">
      <alignment vertic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0" xfId="0" applyFont="1" applyFill="1" applyAlignment="1">
      <alignment vertical="center"/>
    </xf>
    <xf numFmtId="49" fontId="16" fillId="4" borderId="10" xfId="0" applyNumberFormat="1" applyFont="1" applyFill="1" applyBorder="1" applyAlignment="1">
      <alignment vertical="center"/>
    </xf>
    <xf numFmtId="49" fontId="16" fillId="4" borderId="11" xfId="0" applyNumberFormat="1" applyFont="1" applyFill="1" applyBorder="1" applyAlignment="1">
      <alignment vertical="center"/>
    </xf>
    <xf numFmtId="0" fontId="17" fillId="4" borderId="12" xfId="0" applyFont="1" applyFill="1" applyBorder="1"/>
    <xf numFmtId="0" fontId="6" fillId="5" borderId="0" xfId="0" applyFont="1" applyFill="1"/>
    <xf numFmtId="49" fontId="4" fillId="6" borderId="13" xfId="0" applyNumberFormat="1" applyFont="1" applyFill="1" applyBorder="1" applyAlignment="1">
      <alignment vertical="center"/>
    </xf>
    <xf numFmtId="49" fontId="4" fillId="2" borderId="14" xfId="0" applyNumberFormat="1" applyFont="1" applyFill="1" applyBorder="1" applyAlignment="1">
      <alignment vertical="center"/>
    </xf>
    <xf numFmtId="3" fontId="4" fillId="2" borderId="15" xfId="0" applyNumberFormat="1" applyFont="1" applyFill="1" applyBorder="1" applyAlignment="1">
      <alignment vertical="center"/>
    </xf>
    <xf numFmtId="9" fontId="6" fillId="2" borderId="16" xfId="0" applyNumberFormat="1" applyFont="1" applyFill="1" applyBorder="1"/>
    <xf numFmtId="0" fontId="4" fillId="2" borderId="15" xfId="0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49" fontId="4" fillId="6" borderId="17" xfId="0" applyNumberFormat="1" applyFont="1" applyFill="1" applyBorder="1" applyAlignment="1">
      <alignment vertical="center"/>
    </xf>
    <xf numFmtId="167" fontId="4" fillId="6" borderId="18" xfId="0" applyNumberFormat="1" applyFont="1" applyFill="1" applyBorder="1" applyAlignment="1">
      <alignment vertical="center"/>
    </xf>
    <xf numFmtId="9" fontId="4" fillId="6" borderId="19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6" fillId="4" borderId="10" xfId="0" applyFont="1" applyFill="1" applyBorder="1" applyAlignment="1">
      <alignment vertical="center"/>
    </xf>
    <xf numFmtId="0" fontId="16" fillId="4" borderId="11" xfId="0" applyFont="1" applyFill="1" applyBorder="1" applyAlignment="1">
      <alignment vertical="center"/>
    </xf>
    <xf numFmtId="0" fontId="16" fillId="4" borderId="12" xfId="0" applyFont="1" applyFill="1" applyBorder="1" applyAlignment="1">
      <alignment vertical="center"/>
    </xf>
    <xf numFmtId="49" fontId="4" fillId="6" borderId="20" xfId="0" applyNumberFormat="1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0" fontId="9" fillId="5" borderId="0" xfId="0" applyFont="1" applyFill="1"/>
    <xf numFmtId="3" fontId="9" fillId="5" borderId="0" xfId="0" applyNumberFormat="1" applyFont="1" applyFill="1" applyAlignment="1">
      <alignment horizontal="right"/>
    </xf>
    <xf numFmtId="168" fontId="0" fillId="0" borderId="0" xfId="0" applyNumberFormat="1"/>
    <xf numFmtId="164" fontId="4" fillId="6" borderId="21" xfId="1" applyFont="1" applyFill="1" applyBorder="1" applyAlignment="1">
      <alignment vertical="center"/>
    </xf>
    <xf numFmtId="164" fontId="4" fillId="6" borderId="22" xfId="1" applyFont="1" applyFill="1" applyBorder="1" applyAlignment="1">
      <alignment vertical="center"/>
    </xf>
    <xf numFmtId="164" fontId="4" fillId="6" borderId="18" xfId="1" applyFont="1" applyFill="1" applyBorder="1" applyAlignment="1">
      <alignment vertical="center"/>
    </xf>
    <xf numFmtId="164" fontId="4" fillId="6" borderId="19" xfId="1" applyFont="1" applyFill="1" applyBorder="1" applyAlignment="1">
      <alignment vertical="center"/>
    </xf>
    <xf numFmtId="49" fontId="4" fillId="6" borderId="23" xfId="0" applyNumberFormat="1" applyFont="1" applyFill="1" applyBorder="1" applyAlignment="1">
      <alignment horizontal="center" vertical="center"/>
    </xf>
    <xf numFmtId="49" fontId="6" fillId="6" borderId="24" xfId="0" applyNumberFormat="1" applyFont="1" applyFill="1" applyBorder="1" applyAlignment="1">
      <alignment horizontal="center"/>
    </xf>
    <xf numFmtId="17" fontId="18" fillId="5" borderId="1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819150</xdr:colOff>
      <xdr:row>7</xdr:row>
      <xdr:rowOff>28575</xdr:rowOff>
    </xdr:to>
    <xdr:pic>
      <xdr:nvPicPr>
        <xdr:cNvPr id="1029" name="Imagen 1">
          <a:extLst>
            <a:ext uri="{FF2B5EF4-FFF2-40B4-BE49-F238E27FC236}">
              <a16:creationId xmlns:a16="http://schemas.microsoft.com/office/drawing/2014/main" id="{94E77FF3-7573-8008-255F-3BEEAFA8E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0500"/>
          <a:ext cx="62960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I98"/>
  <sheetViews>
    <sheetView tabSelected="1" topLeftCell="A13" workbookViewId="0">
      <selection activeCell="L50" sqref="L50"/>
    </sheetView>
  </sheetViews>
  <sheetFormatPr defaultColWidth="11.42578125" defaultRowHeight="15"/>
  <cols>
    <col min="1" max="1" width="4" customWidth="1"/>
    <col min="2" max="2" width="22.5703125" customWidth="1"/>
    <col min="4" max="4" width="15.5703125" bestFit="1" customWidth="1"/>
    <col min="5" max="5" width="9" bestFit="1" customWidth="1"/>
    <col min="6" max="6" width="23.5703125" bestFit="1" customWidth="1"/>
    <col min="7" max="7" width="13.85546875" bestFit="1" customWidth="1"/>
  </cols>
  <sheetData>
    <row r="9" spans="2:7">
      <c r="B9" s="1" t="s">
        <v>0</v>
      </c>
      <c r="C9" s="94" t="s">
        <v>1</v>
      </c>
      <c r="D9" s="94"/>
      <c r="F9" s="1" t="s">
        <v>2</v>
      </c>
      <c r="G9" s="2">
        <v>32000</v>
      </c>
    </row>
    <row r="10" spans="2:7">
      <c r="B10" s="3" t="s">
        <v>3</v>
      </c>
      <c r="C10" s="95" t="s">
        <v>4</v>
      </c>
      <c r="D10" s="95"/>
      <c r="F10" s="4" t="s">
        <v>5</v>
      </c>
      <c r="G10" s="5" t="s">
        <v>6</v>
      </c>
    </row>
    <row r="11" spans="2:7">
      <c r="B11" s="3" t="s">
        <v>7</v>
      </c>
      <c r="C11" s="95" t="s">
        <v>8</v>
      </c>
      <c r="D11" s="95"/>
      <c r="F11" s="4" t="s">
        <v>9</v>
      </c>
      <c r="G11" s="6">
        <v>210</v>
      </c>
    </row>
    <row r="12" spans="2:7">
      <c r="B12" s="3" t="s">
        <v>10</v>
      </c>
      <c r="C12" s="95" t="s">
        <v>11</v>
      </c>
      <c r="D12" s="95"/>
      <c r="F12" s="4" t="s">
        <v>12</v>
      </c>
      <c r="G12" s="6">
        <f>SUM(G11*G9)</f>
        <v>6720000</v>
      </c>
    </row>
    <row r="13" spans="2:7">
      <c r="B13" s="3" t="s">
        <v>13</v>
      </c>
      <c r="C13" s="96" t="s">
        <v>14</v>
      </c>
      <c r="D13" s="96"/>
      <c r="F13" s="4" t="s">
        <v>15</v>
      </c>
      <c r="G13" s="7" t="s">
        <v>16</v>
      </c>
    </row>
    <row r="14" spans="2:7">
      <c r="B14" s="8" t="s">
        <v>17</v>
      </c>
      <c r="C14" s="95" t="s">
        <v>18</v>
      </c>
      <c r="D14" s="95"/>
      <c r="F14" s="4" t="s">
        <v>19</v>
      </c>
      <c r="G14" s="5" t="s">
        <v>6</v>
      </c>
    </row>
    <row r="15" spans="2:7" ht="15.75">
      <c r="B15" s="8" t="s">
        <v>20</v>
      </c>
      <c r="C15" s="91">
        <v>44713</v>
      </c>
      <c r="D15" s="92"/>
      <c r="F15" s="4" t="s">
        <v>21</v>
      </c>
      <c r="G15" s="7" t="s">
        <v>22</v>
      </c>
    </row>
    <row r="16" spans="2:7">
      <c r="B16" s="9"/>
    </row>
    <row r="17" spans="2:7">
      <c r="B17" s="93" t="s">
        <v>23</v>
      </c>
      <c r="C17" s="93"/>
      <c r="D17" s="93"/>
      <c r="E17" s="93"/>
      <c r="F17" s="93"/>
      <c r="G17" s="93"/>
    </row>
    <row r="18" spans="2:7">
      <c r="B18" s="9"/>
      <c r="C18" s="9"/>
      <c r="D18" s="9"/>
      <c r="E18" s="9"/>
      <c r="F18" s="9"/>
      <c r="G18" s="9"/>
    </row>
    <row r="19" spans="2:7">
      <c r="B19" s="10" t="s">
        <v>24</v>
      </c>
    </row>
    <row r="20" spans="2:7">
      <c r="B20" s="11" t="s">
        <v>25</v>
      </c>
      <c r="C20" s="11" t="s">
        <v>26</v>
      </c>
      <c r="D20" s="11" t="s">
        <v>27</v>
      </c>
      <c r="E20" s="11" t="s">
        <v>28</v>
      </c>
      <c r="F20" s="12" t="s">
        <v>29</v>
      </c>
      <c r="G20" s="11" t="s">
        <v>30</v>
      </c>
    </row>
    <row r="21" spans="2:7">
      <c r="B21" s="4" t="s">
        <v>31</v>
      </c>
      <c r="C21" s="13" t="s">
        <v>32</v>
      </c>
      <c r="D21" s="13">
        <v>8</v>
      </c>
      <c r="E21" s="13" t="s">
        <v>33</v>
      </c>
      <c r="F21" s="14">
        <v>30000</v>
      </c>
      <c r="G21" s="14">
        <f t="shared" ref="G21:G29" si="0">F21*D21</f>
        <v>240000</v>
      </c>
    </row>
    <row r="22" spans="2:7">
      <c r="B22" s="4" t="s">
        <v>34</v>
      </c>
      <c r="C22" s="13" t="s">
        <v>32</v>
      </c>
      <c r="D22" s="13">
        <v>2</v>
      </c>
      <c r="E22" s="13" t="s">
        <v>33</v>
      </c>
      <c r="F22" s="14">
        <v>30000</v>
      </c>
      <c r="G22" s="14">
        <f t="shared" si="0"/>
        <v>60000</v>
      </c>
    </row>
    <row r="23" spans="2:7">
      <c r="B23" s="4" t="s">
        <v>35</v>
      </c>
      <c r="C23" s="13" t="s">
        <v>32</v>
      </c>
      <c r="D23" s="13">
        <v>1</v>
      </c>
      <c r="E23" s="13" t="s">
        <v>36</v>
      </c>
      <c r="F23" s="14">
        <v>30000</v>
      </c>
      <c r="G23" s="14">
        <f t="shared" si="0"/>
        <v>30000</v>
      </c>
    </row>
    <row r="24" spans="2:7">
      <c r="B24" s="4" t="s">
        <v>37</v>
      </c>
      <c r="C24" s="13" t="s">
        <v>32</v>
      </c>
      <c r="D24" s="13">
        <v>8</v>
      </c>
      <c r="E24" s="13" t="s">
        <v>38</v>
      </c>
      <c r="F24" s="14">
        <v>30000</v>
      </c>
      <c r="G24" s="14">
        <f t="shared" si="0"/>
        <v>240000</v>
      </c>
    </row>
    <row r="25" spans="2:7">
      <c r="B25" s="4" t="s">
        <v>39</v>
      </c>
      <c r="C25" s="13" t="s">
        <v>32</v>
      </c>
      <c r="D25" s="13">
        <v>10</v>
      </c>
      <c r="E25" s="13" t="s">
        <v>40</v>
      </c>
      <c r="F25" s="14">
        <v>30000</v>
      </c>
      <c r="G25" s="14">
        <f t="shared" si="0"/>
        <v>300000</v>
      </c>
    </row>
    <row r="26" spans="2:7">
      <c r="B26" s="4" t="s">
        <v>41</v>
      </c>
      <c r="C26" s="13" t="s">
        <v>32</v>
      </c>
      <c r="D26" s="13">
        <v>2</v>
      </c>
      <c r="E26" s="13" t="s">
        <v>42</v>
      </c>
      <c r="F26" s="14">
        <v>30000</v>
      </c>
      <c r="G26" s="14">
        <f t="shared" si="0"/>
        <v>60000</v>
      </c>
    </row>
    <row r="27" spans="2:7">
      <c r="B27" s="4" t="s">
        <v>43</v>
      </c>
      <c r="C27" s="13" t="s">
        <v>32</v>
      </c>
      <c r="D27" s="13">
        <v>3</v>
      </c>
      <c r="E27" s="13" t="s">
        <v>42</v>
      </c>
      <c r="F27" s="14">
        <v>30000</v>
      </c>
      <c r="G27" s="14">
        <f t="shared" si="0"/>
        <v>90000</v>
      </c>
    </row>
    <row r="28" spans="2:7">
      <c r="B28" s="4" t="s">
        <v>44</v>
      </c>
      <c r="C28" s="13" t="s">
        <v>32</v>
      </c>
      <c r="D28" s="13">
        <v>10</v>
      </c>
      <c r="E28" s="13" t="s">
        <v>45</v>
      </c>
      <c r="F28" s="14">
        <v>30000</v>
      </c>
      <c r="G28" s="14">
        <f t="shared" si="0"/>
        <v>300000</v>
      </c>
    </row>
    <row r="29" spans="2:7">
      <c r="B29" s="15" t="s">
        <v>46</v>
      </c>
      <c r="C29" s="13" t="s">
        <v>32</v>
      </c>
      <c r="D29" s="13">
        <v>16</v>
      </c>
      <c r="E29" s="13" t="s">
        <v>47</v>
      </c>
      <c r="F29" s="14">
        <v>30000</v>
      </c>
      <c r="G29" s="14">
        <f t="shared" si="0"/>
        <v>480000</v>
      </c>
    </row>
    <row r="30" spans="2:7">
      <c r="B30" s="16" t="s">
        <v>48</v>
      </c>
      <c r="C30" s="17"/>
      <c r="D30" s="17"/>
      <c r="E30" s="17"/>
      <c r="F30" s="17"/>
      <c r="G30" s="18">
        <f>SUM(G21:G29)</f>
        <v>1800000</v>
      </c>
    </row>
    <row r="32" spans="2:7">
      <c r="B32" s="10" t="s">
        <v>49</v>
      </c>
    </row>
    <row r="33" spans="2:9">
      <c r="B33" s="11" t="s">
        <v>25</v>
      </c>
      <c r="C33" s="11" t="s">
        <v>26</v>
      </c>
      <c r="D33" s="11" t="s">
        <v>27</v>
      </c>
      <c r="E33" s="11" t="s">
        <v>28</v>
      </c>
      <c r="F33" s="12" t="s">
        <v>29</v>
      </c>
      <c r="G33" s="11" t="s">
        <v>30</v>
      </c>
    </row>
    <row r="34" spans="2:9">
      <c r="B34" s="15"/>
      <c r="C34" s="19"/>
      <c r="D34" s="19"/>
      <c r="E34" s="19"/>
      <c r="F34" s="20"/>
      <c r="G34" s="20"/>
    </row>
    <row r="35" spans="2:9">
      <c r="B35" s="16" t="s">
        <v>50</v>
      </c>
      <c r="C35" s="17"/>
      <c r="D35" s="17"/>
      <c r="E35" s="17"/>
      <c r="F35" s="17"/>
      <c r="G35" s="21"/>
    </row>
    <row r="36" spans="2:9">
      <c r="B36" s="82"/>
      <c r="C36" s="49"/>
      <c r="D36" s="49"/>
      <c r="E36" s="49"/>
      <c r="F36" s="49"/>
      <c r="G36" s="83"/>
    </row>
    <row r="37" spans="2:9">
      <c r="B37" s="10" t="s">
        <v>51</v>
      </c>
      <c r="F37" s="32"/>
      <c r="G37" s="32"/>
    </row>
    <row r="38" spans="2:9">
      <c r="B38" s="11" t="s">
        <v>25</v>
      </c>
      <c r="C38" s="11" t="s">
        <v>26</v>
      </c>
      <c r="D38" s="11" t="s">
        <v>27</v>
      </c>
      <c r="E38" s="11" t="s">
        <v>28</v>
      </c>
      <c r="F38" s="35" t="s">
        <v>29</v>
      </c>
      <c r="G38" s="34" t="s">
        <v>30</v>
      </c>
    </row>
    <row r="39" spans="2:9">
      <c r="B39" s="15" t="s">
        <v>52</v>
      </c>
      <c r="C39" s="26" t="s">
        <v>53</v>
      </c>
      <c r="D39" s="26">
        <v>0.125</v>
      </c>
      <c r="E39" s="36" t="s">
        <v>54</v>
      </c>
      <c r="F39" s="37">
        <v>200000</v>
      </c>
      <c r="G39" s="37">
        <f>F39*D39</f>
        <v>25000</v>
      </c>
      <c r="I39" s="84"/>
    </row>
    <row r="40" spans="2:9">
      <c r="B40" s="15" t="s">
        <v>55</v>
      </c>
      <c r="C40" s="26" t="s">
        <v>53</v>
      </c>
      <c r="D40" s="26">
        <v>0.375</v>
      </c>
      <c r="E40" s="36" t="s">
        <v>54</v>
      </c>
      <c r="F40" s="37">
        <v>200000</v>
      </c>
      <c r="G40" s="37">
        <f>F40*D40</f>
        <v>75000</v>
      </c>
      <c r="I40" s="84"/>
    </row>
    <row r="41" spans="2:9">
      <c r="B41" s="15" t="s">
        <v>56</v>
      </c>
      <c r="C41" s="26" t="s">
        <v>53</v>
      </c>
      <c r="D41" s="26">
        <v>0.3125</v>
      </c>
      <c r="E41" s="36" t="s">
        <v>54</v>
      </c>
      <c r="F41" s="37">
        <v>200000</v>
      </c>
      <c r="G41" s="37">
        <f>F41*D41</f>
        <v>62500</v>
      </c>
      <c r="I41" s="84"/>
    </row>
    <row r="42" spans="2:9">
      <c r="B42" s="15" t="s">
        <v>57</v>
      </c>
      <c r="C42" s="26" t="s">
        <v>53</v>
      </c>
      <c r="D42" s="26">
        <v>0.15</v>
      </c>
      <c r="E42" s="36" t="s">
        <v>58</v>
      </c>
      <c r="F42" s="37">
        <v>200000</v>
      </c>
      <c r="G42" s="37">
        <f>F42*D42</f>
        <v>30000</v>
      </c>
      <c r="I42" s="84"/>
    </row>
    <row r="43" spans="2:9">
      <c r="B43" s="15" t="s">
        <v>59</v>
      </c>
      <c r="C43" s="26" t="s">
        <v>53</v>
      </c>
      <c r="D43" s="26">
        <v>0.1875</v>
      </c>
      <c r="E43" s="36" t="s">
        <v>60</v>
      </c>
      <c r="F43" s="37">
        <v>200000</v>
      </c>
      <c r="G43" s="37">
        <f>F43*D43</f>
        <v>37500</v>
      </c>
      <c r="I43" s="84"/>
    </row>
    <row r="44" spans="2:9">
      <c r="B44" s="16" t="s">
        <v>61</v>
      </c>
      <c r="C44" s="17"/>
      <c r="D44" s="17"/>
      <c r="E44" s="17"/>
      <c r="F44" s="30"/>
      <c r="G44" s="31">
        <f>SUM(G39:G43)</f>
        <v>230000</v>
      </c>
    </row>
    <row r="46" spans="2:9">
      <c r="B46" s="10" t="s">
        <v>62</v>
      </c>
    </row>
    <row r="47" spans="2:9">
      <c r="B47" s="11" t="s">
        <v>62</v>
      </c>
      <c r="C47" s="22" t="s">
        <v>63</v>
      </c>
      <c r="D47" s="22" t="s">
        <v>64</v>
      </c>
      <c r="E47" s="11" t="s">
        <v>28</v>
      </c>
      <c r="F47" s="11" t="s">
        <v>29</v>
      </c>
      <c r="G47" s="11" t="s">
        <v>65</v>
      </c>
    </row>
    <row r="48" spans="2:9">
      <c r="B48" s="23" t="s">
        <v>66</v>
      </c>
      <c r="C48" s="19"/>
      <c r="D48" s="19"/>
      <c r="E48" s="19"/>
      <c r="F48" s="14"/>
      <c r="G48" s="14"/>
    </row>
    <row r="49" spans="2:7">
      <c r="B49" s="24" t="s">
        <v>67</v>
      </c>
      <c r="C49" s="19" t="s">
        <v>68</v>
      </c>
      <c r="D49" s="19">
        <v>3</v>
      </c>
      <c r="E49" s="19" t="s">
        <v>54</v>
      </c>
      <c r="F49" s="14">
        <v>73345</v>
      </c>
      <c r="G49" s="14">
        <f>D49*F49</f>
        <v>220035</v>
      </c>
    </row>
    <row r="50" spans="2:7">
      <c r="B50" s="23" t="s">
        <v>69</v>
      </c>
      <c r="C50" s="19"/>
      <c r="D50" s="19"/>
      <c r="E50" s="19"/>
      <c r="F50" s="14"/>
      <c r="G50" s="14"/>
    </row>
    <row r="51" spans="2:7">
      <c r="B51" s="24" t="s">
        <v>70</v>
      </c>
      <c r="C51" s="19" t="s">
        <v>71</v>
      </c>
      <c r="D51" s="19">
        <v>10</v>
      </c>
      <c r="E51" s="19" t="s">
        <v>72</v>
      </c>
      <c r="F51" s="14">
        <v>34400</v>
      </c>
      <c r="G51" s="14">
        <f>D51*F51</f>
        <v>344000</v>
      </c>
    </row>
    <row r="52" spans="2:7">
      <c r="B52" s="25" t="s">
        <v>73</v>
      </c>
      <c r="C52" s="19" t="s">
        <v>71</v>
      </c>
      <c r="D52" s="19">
        <v>17</v>
      </c>
      <c r="E52" s="26" t="s">
        <v>72</v>
      </c>
      <c r="F52" s="14">
        <v>32700</v>
      </c>
      <c r="G52" s="14">
        <f t="shared" ref="G52:G59" si="1">D52*F52</f>
        <v>555900</v>
      </c>
    </row>
    <row r="53" spans="2:7">
      <c r="B53" s="24" t="s">
        <v>74</v>
      </c>
      <c r="C53" s="19" t="s">
        <v>68</v>
      </c>
      <c r="D53" s="19">
        <v>14</v>
      </c>
      <c r="E53" s="19" t="s">
        <v>75</v>
      </c>
      <c r="F53" s="14">
        <v>12000</v>
      </c>
      <c r="G53" s="14">
        <f t="shared" si="1"/>
        <v>168000</v>
      </c>
    </row>
    <row r="54" spans="2:7">
      <c r="B54" s="23" t="s">
        <v>76</v>
      </c>
      <c r="C54" s="19"/>
      <c r="D54" s="19"/>
      <c r="E54" s="19"/>
      <c r="F54" s="14"/>
      <c r="G54" s="14"/>
    </row>
    <row r="55" spans="2:7">
      <c r="B55" s="27" t="s">
        <v>77</v>
      </c>
      <c r="C55" s="28" t="s">
        <v>78</v>
      </c>
      <c r="D55" s="19">
        <v>2.5</v>
      </c>
      <c r="E55" s="19" t="s">
        <v>79</v>
      </c>
      <c r="F55" s="14">
        <v>9240</v>
      </c>
      <c r="G55" s="14">
        <f t="shared" si="1"/>
        <v>23100</v>
      </c>
    </row>
    <row r="56" spans="2:7">
      <c r="B56" s="29" t="s">
        <v>80</v>
      </c>
      <c r="C56" s="19"/>
      <c r="D56" s="19"/>
      <c r="E56" s="19"/>
      <c r="F56" s="14"/>
      <c r="G56" s="14"/>
    </row>
    <row r="57" spans="2:7">
      <c r="B57" s="25" t="s">
        <v>81</v>
      </c>
      <c r="C57" s="19" t="s">
        <v>82</v>
      </c>
      <c r="D57" s="19">
        <v>2</v>
      </c>
      <c r="E57" s="19" t="s">
        <v>54</v>
      </c>
      <c r="F57" s="14">
        <v>73560</v>
      </c>
      <c r="G57" s="14">
        <f t="shared" si="1"/>
        <v>147120</v>
      </c>
    </row>
    <row r="58" spans="2:7">
      <c r="B58" s="29" t="s">
        <v>83</v>
      </c>
      <c r="C58" s="19"/>
      <c r="D58" s="19"/>
      <c r="E58" s="19"/>
      <c r="F58" s="14"/>
      <c r="G58" s="14"/>
    </row>
    <row r="59" spans="2:7">
      <c r="B59" s="25" t="s">
        <v>84</v>
      </c>
      <c r="C59" s="19" t="s">
        <v>85</v>
      </c>
      <c r="D59" s="19">
        <v>1</v>
      </c>
      <c r="E59" s="19" t="s">
        <v>72</v>
      </c>
      <c r="F59" s="14">
        <v>24590</v>
      </c>
      <c r="G59" s="14">
        <f t="shared" si="1"/>
        <v>24590</v>
      </c>
    </row>
    <row r="60" spans="2:7">
      <c r="B60" s="24" t="s">
        <v>86</v>
      </c>
      <c r="C60" s="19" t="s">
        <v>85</v>
      </c>
      <c r="D60" s="19">
        <v>1</v>
      </c>
      <c r="E60" s="19" t="s">
        <v>87</v>
      </c>
      <c r="F60" s="14">
        <v>49220</v>
      </c>
      <c r="G60" s="14">
        <f>D60*F60</f>
        <v>49220</v>
      </c>
    </row>
    <row r="61" spans="2:7">
      <c r="B61" s="16" t="s">
        <v>88</v>
      </c>
      <c r="C61" s="17"/>
      <c r="D61" s="17"/>
      <c r="E61" s="17"/>
      <c r="F61" s="30"/>
      <c r="G61" s="31">
        <f>SUM(G49:G60)</f>
        <v>1531965</v>
      </c>
    </row>
    <row r="62" spans="2:7">
      <c r="F62" s="32"/>
      <c r="G62" s="32"/>
    </row>
    <row r="63" spans="2:7">
      <c r="B63" s="10" t="s">
        <v>89</v>
      </c>
      <c r="F63" s="32"/>
      <c r="G63" s="32"/>
    </row>
    <row r="64" spans="2:7">
      <c r="B64" s="11" t="s">
        <v>90</v>
      </c>
      <c r="C64" s="11" t="s">
        <v>63</v>
      </c>
      <c r="D64" s="11" t="s">
        <v>64</v>
      </c>
      <c r="E64" s="11" t="s">
        <v>28</v>
      </c>
      <c r="F64" s="33" t="s">
        <v>29</v>
      </c>
      <c r="G64" s="34" t="s">
        <v>65</v>
      </c>
    </row>
    <row r="65" spans="2:7">
      <c r="B65" s="27"/>
      <c r="C65" s="19"/>
      <c r="D65" s="19"/>
      <c r="E65" s="19"/>
      <c r="F65" s="14"/>
      <c r="G65" s="14"/>
    </row>
    <row r="66" spans="2:7">
      <c r="B66" s="16" t="s">
        <v>91</v>
      </c>
      <c r="C66" s="17"/>
      <c r="D66" s="17"/>
      <c r="E66" s="17"/>
      <c r="F66" s="30"/>
      <c r="G66" s="31">
        <f>SUM(G65:G65)</f>
        <v>0</v>
      </c>
    </row>
    <row r="67" spans="2:7">
      <c r="F67" s="32"/>
      <c r="G67" s="32"/>
    </row>
    <row r="68" spans="2:7">
      <c r="B68" s="38" t="s">
        <v>92</v>
      </c>
      <c r="C68" s="38"/>
      <c r="D68" s="38"/>
      <c r="E68" s="38"/>
      <c r="F68" s="38"/>
      <c r="G68" s="39">
        <f>SUM(G30+G61+G35+G44+G66)</f>
        <v>3561965</v>
      </c>
    </row>
    <row r="69" spans="2:7">
      <c r="B69" s="40" t="s">
        <v>93</v>
      </c>
      <c r="C69" s="41"/>
      <c r="D69" s="41"/>
      <c r="E69" s="41"/>
      <c r="F69" s="41"/>
      <c r="G69" s="42">
        <f>SUM(G68*5/100)</f>
        <v>178098.25</v>
      </c>
    </row>
    <row r="70" spans="2:7">
      <c r="B70" s="43" t="s">
        <v>94</v>
      </c>
      <c r="C70" s="43"/>
      <c r="D70" s="43"/>
      <c r="E70" s="43"/>
      <c r="F70" s="43"/>
      <c r="G70" s="44">
        <f>SUM(G68:G69)</f>
        <v>3740063.25</v>
      </c>
    </row>
    <row r="71" spans="2:7">
      <c r="B71" s="45" t="s">
        <v>95</v>
      </c>
      <c r="C71" s="45"/>
      <c r="D71" s="45"/>
      <c r="E71" s="45"/>
      <c r="F71" s="45"/>
      <c r="G71" s="46">
        <f>SUM(G12*1)</f>
        <v>6720000</v>
      </c>
    </row>
    <row r="72" spans="2:7">
      <c r="B72" s="43" t="s">
        <v>96</v>
      </c>
      <c r="C72" s="38"/>
      <c r="D72" s="38"/>
      <c r="E72" s="38"/>
      <c r="F72" s="38"/>
      <c r="G72" s="39">
        <f>SUM(G71-G70)</f>
        <v>2979936.75</v>
      </c>
    </row>
    <row r="73" spans="2:7">
      <c r="B73" s="47" t="s">
        <v>97</v>
      </c>
      <c r="C73" s="48"/>
      <c r="D73" s="48"/>
      <c r="E73" s="48"/>
      <c r="F73" s="48"/>
      <c r="G73" s="49"/>
    </row>
    <row r="74" spans="2:7" ht="15.75" thickBot="1">
      <c r="B74" s="50"/>
      <c r="C74" s="48"/>
      <c r="D74" s="48"/>
      <c r="E74" s="48"/>
      <c r="F74" s="48"/>
      <c r="G74" s="49"/>
    </row>
    <row r="75" spans="2:7">
      <c r="B75" s="51" t="s">
        <v>98</v>
      </c>
      <c r="C75" s="52"/>
      <c r="D75" s="52"/>
      <c r="E75" s="52"/>
      <c r="F75" s="53"/>
      <c r="G75" s="49"/>
    </row>
    <row r="76" spans="2:7">
      <c r="B76" s="54" t="s">
        <v>99</v>
      </c>
      <c r="C76" s="55"/>
      <c r="D76" s="55"/>
      <c r="E76" s="55"/>
      <c r="F76" s="56"/>
      <c r="G76" s="49"/>
    </row>
    <row r="77" spans="2:7">
      <c r="B77" s="54" t="s">
        <v>100</v>
      </c>
      <c r="C77" s="55"/>
      <c r="D77" s="55"/>
      <c r="E77" s="55"/>
      <c r="F77" s="56"/>
      <c r="G77" s="49"/>
    </row>
    <row r="78" spans="2:7">
      <c r="B78" s="54" t="s">
        <v>101</v>
      </c>
      <c r="C78" s="55"/>
      <c r="D78" s="55"/>
      <c r="E78" s="55"/>
      <c r="F78" s="56"/>
      <c r="G78" s="49"/>
    </row>
    <row r="79" spans="2:7">
      <c r="B79" s="54" t="s">
        <v>102</v>
      </c>
      <c r="C79" s="55"/>
      <c r="D79" s="55"/>
      <c r="E79" s="55"/>
      <c r="F79" s="56"/>
      <c r="G79" s="49"/>
    </row>
    <row r="80" spans="2:7">
      <c r="B80" s="54" t="s">
        <v>103</v>
      </c>
      <c r="C80" s="55"/>
      <c r="D80" s="55"/>
      <c r="E80" s="55"/>
      <c r="F80" s="56"/>
      <c r="G80" s="49"/>
    </row>
    <row r="81" spans="2:7" ht="15.75" thickBot="1">
      <c r="B81" s="57" t="s">
        <v>104</v>
      </c>
      <c r="C81" s="58"/>
      <c r="D81" s="58"/>
      <c r="E81" s="58"/>
      <c r="F81" s="59"/>
      <c r="G81" s="49"/>
    </row>
    <row r="82" spans="2:7" ht="15.75" thickBot="1">
      <c r="B82" s="60"/>
      <c r="C82" s="55"/>
      <c r="D82" s="55"/>
      <c r="E82" s="55"/>
      <c r="F82" s="55"/>
      <c r="G82" s="49"/>
    </row>
    <row r="83" spans="2:7" ht="15.75" thickBot="1">
      <c r="B83" s="61" t="s">
        <v>105</v>
      </c>
      <c r="C83" s="62"/>
      <c r="D83" s="63"/>
      <c r="E83" s="64"/>
      <c r="F83" s="64"/>
      <c r="G83" s="49"/>
    </row>
    <row r="84" spans="2:7">
      <c r="B84" s="65" t="s">
        <v>106</v>
      </c>
      <c r="C84" s="89" t="s">
        <v>107</v>
      </c>
      <c r="D84" s="90" t="s">
        <v>108</v>
      </c>
      <c r="E84" s="64"/>
      <c r="F84" s="64"/>
      <c r="G84" s="49"/>
    </row>
    <row r="85" spans="2:7">
      <c r="B85" s="66" t="s">
        <v>109</v>
      </c>
      <c r="C85" s="67">
        <f>G30</f>
        <v>1800000</v>
      </c>
      <c r="D85" s="68">
        <f>(C85/C91)</f>
        <v>0.48127528324554403</v>
      </c>
      <c r="E85" s="64"/>
      <c r="F85" s="64"/>
      <c r="G85" s="49"/>
    </row>
    <row r="86" spans="2:7">
      <c r="B86" s="66" t="s">
        <v>110</v>
      </c>
      <c r="C86" s="69">
        <v>0</v>
      </c>
      <c r="D86" s="68">
        <v>0</v>
      </c>
      <c r="E86" s="64"/>
      <c r="F86" s="64"/>
      <c r="G86" s="49"/>
    </row>
    <row r="87" spans="2:7">
      <c r="B87" s="66" t="s">
        <v>111</v>
      </c>
      <c r="C87" s="67">
        <f>G44</f>
        <v>230000</v>
      </c>
      <c r="D87" s="68">
        <f>(C87/C91)</f>
        <v>6.1496286192486184E-2</v>
      </c>
      <c r="E87" s="64"/>
      <c r="F87" s="64"/>
      <c r="G87" s="49"/>
    </row>
    <row r="88" spans="2:7">
      <c r="B88" s="66" t="s">
        <v>112</v>
      </c>
      <c r="C88" s="67">
        <f>G61</f>
        <v>1531965</v>
      </c>
      <c r="D88" s="68">
        <f>(C88/C91)</f>
        <v>0.40960938294292215</v>
      </c>
      <c r="E88" s="64"/>
      <c r="F88" s="64"/>
      <c r="G88" s="49"/>
    </row>
    <row r="89" spans="2:7">
      <c r="B89" s="66" t="s">
        <v>113</v>
      </c>
      <c r="C89" s="70">
        <v>0</v>
      </c>
      <c r="D89" s="68">
        <f>(C89/C91)</f>
        <v>0</v>
      </c>
      <c r="E89" s="71"/>
      <c r="F89" s="71"/>
      <c r="G89" s="49"/>
    </row>
    <row r="90" spans="2:7">
      <c r="B90" s="66" t="s">
        <v>114</v>
      </c>
      <c r="C90" s="70">
        <f>G69</f>
        <v>178098.25</v>
      </c>
      <c r="D90" s="68">
        <f>(C90/C91)</f>
        <v>4.7619047619047616E-2</v>
      </c>
      <c r="E90" s="71"/>
      <c r="F90" s="71"/>
      <c r="G90" s="49"/>
    </row>
    <row r="91" spans="2:7" ht="15.75" thickBot="1">
      <c r="B91" s="72" t="s">
        <v>115</v>
      </c>
      <c r="C91" s="73">
        <f>SUM(C85:C90)</f>
        <v>3740063.25</v>
      </c>
      <c r="D91" s="74">
        <f>SUM(D85:D90)</f>
        <v>1</v>
      </c>
      <c r="E91" s="71"/>
      <c r="F91" s="71"/>
      <c r="G91" s="49"/>
    </row>
    <row r="92" spans="2:7">
      <c r="B92" s="50"/>
      <c r="C92" s="48"/>
      <c r="D92" s="48"/>
      <c r="E92" s="48"/>
      <c r="F92" s="48"/>
      <c r="G92" s="49"/>
    </row>
    <row r="93" spans="2:7" ht="15.75" thickBot="1">
      <c r="B93" s="75"/>
      <c r="C93" s="48"/>
      <c r="D93" s="48"/>
      <c r="E93" s="48"/>
      <c r="F93" s="48"/>
      <c r="G93" s="49"/>
    </row>
    <row r="94" spans="2:7" ht="15.75" thickBot="1">
      <c r="B94" s="76"/>
      <c r="C94" s="62" t="s">
        <v>116</v>
      </c>
      <c r="D94" s="77"/>
      <c r="E94" s="78"/>
      <c r="F94" s="71"/>
      <c r="G94" s="49"/>
    </row>
    <row r="95" spans="2:7">
      <c r="B95" s="79" t="s">
        <v>117</v>
      </c>
      <c r="C95" s="85">
        <v>75000</v>
      </c>
      <c r="D95" s="85">
        <v>80000</v>
      </c>
      <c r="E95" s="86">
        <v>85000</v>
      </c>
      <c r="F95" s="80"/>
      <c r="G95" s="49"/>
    </row>
    <row r="96" spans="2:7" ht="15.75" thickBot="1">
      <c r="B96" s="72" t="s">
        <v>118</v>
      </c>
      <c r="C96" s="87">
        <f>(G70/C95)</f>
        <v>49.867510000000003</v>
      </c>
      <c r="D96" s="87">
        <f>(G70/D95)</f>
        <v>46.750790625</v>
      </c>
      <c r="E96" s="88">
        <f>(G70/E95)</f>
        <v>44.000744117647059</v>
      </c>
      <c r="F96" s="80"/>
      <c r="G96" s="49"/>
    </row>
    <row r="97" spans="2:7">
      <c r="B97" s="81" t="s">
        <v>119</v>
      </c>
      <c r="C97" s="55"/>
      <c r="D97" s="55"/>
      <c r="E97" s="55"/>
      <c r="F97" s="55"/>
      <c r="G97" s="49"/>
    </row>
    <row r="98" spans="2:7">
      <c r="B98" s="49"/>
      <c r="C98" s="49"/>
      <c r="D98" s="49"/>
      <c r="E98" s="49"/>
      <c r="F98" s="49"/>
      <c r="G98" s="49"/>
    </row>
  </sheetData>
  <mergeCells count="8">
    <mergeCell ref="C15:D15"/>
    <mergeCell ref="B17:G17"/>
    <mergeCell ref="C9:D9"/>
    <mergeCell ref="C10:D10"/>
    <mergeCell ref="C11:D11"/>
    <mergeCell ref="C12:D12"/>
    <mergeCell ref="C13:D13"/>
    <mergeCell ref="C14:D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697061E5B77846A271EEEC38A073E3" ma:contentTypeVersion="4" ma:contentTypeDescription="Crear nuevo documento." ma:contentTypeScope="" ma:versionID="5bf5ccadf810987d5d1ebb8d4cf09a89">
  <xsd:schema xmlns:xsd="http://www.w3.org/2001/XMLSchema" xmlns:xs="http://www.w3.org/2001/XMLSchema" xmlns:p="http://schemas.microsoft.com/office/2006/metadata/properties" xmlns:ns2="10b82782-c0f5-416e-ae65-72e3340045c9" xmlns:ns3="bea4a5c6-dd9c-492d-ab53-e1e14423e944" targetNamespace="http://schemas.microsoft.com/office/2006/metadata/properties" ma:root="true" ma:fieldsID="9af12570691e92a3aeadeec3feb00083" ns2:_="" ns3:_="">
    <xsd:import namespace="10b82782-c0f5-416e-ae65-72e3340045c9"/>
    <xsd:import namespace="bea4a5c6-dd9c-492d-ab53-e1e14423e9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82782-c0f5-416e-ae65-72e334004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4a5c6-dd9c-492d-ab53-e1e14423e9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7C8AE-6319-428C-BBC1-40571B570CFD}"/>
</file>

<file path=customXml/itemProps2.xml><?xml version="1.0" encoding="utf-8"?>
<ds:datastoreItem xmlns:ds="http://schemas.openxmlformats.org/officeDocument/2006/customXml" ds:itemID="{A673EAF4-DE81-499E-BFA4-B7E5FC1035FC}"/>
</file>

<file path=customXml/itemProps3.xml><?xml version="1.0" encoding="utf-8"?>
<ds:datastoreItem xmlns:ds="http://schemas.openxmlformats.org/officeDocument/2006/customXml" ds:itemID="{123ACC19-E82C-4853-A3E1-2249C6829C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 MARCELA PAZ GONZALEZ DOSSETTO</dc:creator>
  <cp:keywords/>
  <dc:description/>
  <cp:lastModifiedBy>Balcazar Escudero Juan Rodrigo</cp:lastModifiedBy>
  <cp:revision/>
  <dcterms:created xsi:type="dcterms:W3CDTF">2022-03-15T19:35:33Z</dcterms:created>
  <dcterms:modified xsi:type="dcterms:W3CDTF">2022-06-17T17:01:28Z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0x01010039697061E5B77846A271EEEC38A073E3</vt:lpwstr>
  </property>
</Properties>
</file>