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8" documentId="11_728ED331914248AF0200F7BA1D2B08168FB0335D" xr6:coauthVersionLast="47" xr6:coauthVersionMax="47" xr10:uidLastSave="{A22D2C71-E880-4F79-9637-2F4F5506BD55}"/>
  <bookViews>
    <workbookView xWindow="0" yWindow="0" windowWidth="20490" windowHeight="7755" xr2:uid="{00000000-000D-0000-FFFF-FFFF00000000}"/>
  </bookViews>
  <sheets>
    <sheet name="ARÁND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F43" i="1"/>
  <c r="F44" i="1"/>
  <c r="F45" i="1"/>
  <c r="F46" i="1"/>
  <c r="F47" i="1"/>
  <c r="F48" i="1"/>
  <c r="F50" i="1"/>
  <c r="F51" i="1"/>
  <c r="F53" i="1"/>
  <c r="F54" i="1"/>
  <c r="F55" i="1"/>
  <c r="F20" i="1"/>
  <c r="F21" i="1"/>
  <c r="F22" i="1"/>
  <c r="F23" i="1"/>
  <c r="F24" i="1"/>
  <c r="F25" i="1"/>
  <c r="F26" i="1"/>
  <c r="F27" i="1"/>
  <c r="B84" i="1"/>
  <c r="B80" i="1"/>
  <c r="F60" i="1"/>
  <c r="F61" i="1"/>
  <c r="F36" i="1"/>
  <c r="F11" i="1"/>
  <c r="F66" i="1"/>
  <c r="B83" i="1"/>
  <c r="F37" i="1"/>
  <c r="F63" i="1"/>
  <c r="F64" i="1"/>
  <c r="F65" i="1"/>
  <c r="C90" i="1"/>
  <c r="B85" i="1"/>
  <c r="F67" i="1"/>
  <c r="D90" i="1"/>
  <c r="B90" i="1"/>
  <c r="B86" i="1"/>
  <c r="C83" i="1"/>
  <c r="C84" i="1"/>
  <c r="C82" i="1"/>
  <c r="C80" i="1"/>
  <c r="C85" i="1"/>
  <c r="C86" i="1"/>
</calcChain>
</file>

<file path=xl/sharedStrings.xml><?xml version="1.0" encoding="utf-8"?>
<sst xmlns="http://schemas.openxmlformats.org/spreadsheetml/2006/main" count="157" uniqueCount="110">
  <si>
    <t>RUBRO O CULTIVO</t>
  </si>
  <si>
    <t>Arándano</t>
  </si>
  <si>
    <t>RENDIMIENTO (KG/HA)</t>
  </si>
  <si>
    <t>VARIEDAD</t>
  </si>
  <si>
    <t>Legacy</t>
  </si>
  <si>
    <t>FECHA ESTIMADA  PRECIO VENTA</t>
  </si>
  <si>
    <t>Diciembre - Febrero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</si>
  <si>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</si>
  <si>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</si>
  <si>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</si>
  <si>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</si>
  <si>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</si>
  <si>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</si>
  <si>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</si>
  <si>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</si>
  <si>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</si>
  <si>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 y regional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</si>
  <si>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</si>
  <si>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</si>
  <si>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</si>
  <si>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</si>
  <si>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</si>
  <si>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</si>
  <si>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</si>
  <si>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</si>
  <si>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</si>
  <si>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</si>
  <si>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</si>
  <si>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</si>
  <si>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</si>
  <si>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</si>
  <si>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</t>
  </si>
  <si>
    <t>jh</t>
  </si>
  <si>
    <t>Junio-Julio</t>
  </si>
  <si>
    <t>Retiro Material vegetativo</t>
  </si>
  <si>
    <t>Aplicación Fertilizantes (2)</t>
  </si>
  <si>
    <t>Oct - Dic</t>
  </si>
  <si>
    <t>Aplicación Pesticida</t>
  </si>
  <si>
    <t>Jul -Feb</t>
  </si>
  <si>
    <t>Aplicación Fitosanitario</t>
  </si>
  <si>
    <t>Dic -Ene</t>
  </si>
  <si>
    <t>Riego</t>
  </si>
  <si>
    <t>Nov-Feb</t>
  </si>
  <si>
    <t>Cosecha</t>
  </si>
  <si>
    <t>kg</t>
  </si>
  <si>
    <t>Dic-Feb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</si>
  <si>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</si>
  <si>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</si>
  <si>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</si>
  <si>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</si>
  <si>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</si>
  <si>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</si>
  <si>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</si>
  <si>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</si>
  <si>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</si>
  <si>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</si>
  <si>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</si>
  <si>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</si>
  <si>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 xml:space="preserve">Oct-Mar </t>
  </si>
  <si>
    <t>Fosfato Monoamonico</t>
  </si>
  <si>
    <t>Sulfato de Potasio</t>
  </si>
  <si>
    <t>Sulfato de Magnesio</t>
  </si>
  <si>
    <t>Nitrato de Calcio</t>
  </si>
  <si>
    <t xml:space="preserve">Me Bio Potasio </t>
  </si>
  <si>
    <t>lt</t>
  </si>
  <si>
    <t xml:space="preserve">Oct-Nov </t>
  </si>
  <si>
    <t>Borocal S AE</t>
  </si>
  <si>
    <t>Nov-Dic</t>
  </si>
  <si>
    <t>INSECTICIDA</t>
  </si>
  <si>
    <t>Talstar</t>
  </si>
  <si>
    <t>Oct-Nov</t>
  </si>
  <si>
    <t>Capture</t>
  </si>
  <si>
    <t>Oct-Dic</t>
  </si>
  <si>
    <t>FUNGICIDA</t>
  </si>
  <si>
    <t>Cuprodul</t>
  </si>
  <si>
    <t>May</t>
  </si>
  <si>
    <t>Agrocooper</t>
  </si>
  <si>
    <t>Subtotal Insumos</t>
  </si>
  <si>
    <t>OTROS</t>
  </si>
  <si>
    <t>Item</t>
  </si>
  <si>
    <t>Análisis de Suelo</t>
  </si>
  <si>
    <t xml:space="preserve">u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</si>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</sst>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[$$-340A]#,##0"/>
  </numFmts>
  <fonts count="1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9" fillId="0" borderId="0" applyFont="0" applyFill="0" applyBorder="0" applyAlignment="0" applyProtection="0"/>
  </cellStyleXfs>
  <cellXfs count="161">
    <xf numFmtId="0" fontId="0" fillId="0" borderId="0" xfId="0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vertical="center"/>
    </xf>
    <xf numFmtId="49" fontId="4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left" vertical="center" wrapText="1"/>
    </xf>
    <xf numFmtId="49" fontId="1" fillId="2" borderId="53" xfId="0" applyNumberFormat="1" applyFont="1" applyFill="1" applyBorder="1" applyAlignment="1">
      <alignment vertical="center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NumberFormat="1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left" vertical="center"/>
    </xf>
    <xf numFmtId="3" fontId="1" fillId="2" borderId="53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vertical="center"/>
    </xf>
    <xf numFmtId="3" fontId="2" fillId="3" borderId="58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4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59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3" fontId="1" fillId="2" borderId="19" xfId="0" applyNumberFormat="1" applyFont="1" applyFill="1" applyBorder="1" applyAlignment="1">
      <alignment vertical="center"/>
    </xf>
    <xf numFmtId="49" fontId="5" fillId="5" borderId="20" xfId="0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166" fontId="5" fillId="5" borderId="22" xfId="0" applyNumberFormat="1" applyFont="1" applyFill="1" applyBorder="1" applyAlignment="1">
      <alignment vertical="center"/>
    </xf>
    <xf numFmtId="49" fontId="5" fillId="3" borderId="23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166" fontId="5" fillId="3" borderId="24" xfId="0" applyNumberFormat="1" applyFont="1" applyFill="1" applyBorder="1" applyAlignment="1">
      <alignment vertical="center"/>
    </xf>
    <xf numFmtId="49" fontId="5" fillId="5" borderId="23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6" fontId="5" fillId="5" borderId="24" xfId="0" applyNumberFormat="1" applyFont="1" applyFill="1" applyBorder="1" applyAlignment="1">
      <alignment vertical="center"/>
    </xf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6" fontId="5" fillId="6" borderId="27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166" fontId="5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9" borderId="37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49" fontId="3" fillId="8" borderId="28" xfId="0" applyNumberFormat="1" applyFont="1" applyFill="1" applyBorder="1" applyAlignment="1">
      <alignment vertical="center"/>
    </xf>
    <xf numFmtId="49" fontId="3" fillId="8" borderId="18" xfId="0" applyNumberFormat="1" applyFont="1" applyFill="1" applyBorder="1" applyAlignment="1">
      <alignment vertical="center"/>
    </xf>
    <xf numFmtId="49" fontId="1" fillId="8" borderId="29" xfId="0" applyNumberFormat="1" applyFont="1" applyFill="1" applyBorder="1" applyAlignment="1">
      <alignment vertical="center"/>
    </xf>
    <xf numFmtId="49" fontId="3" fillId="2" borderId="30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167" fontId="3" fillId="2" borderId="5" xfId="0" applyNumberFormat="1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49" fontId="3" fillId="8" borderId="32" xfId="0" applyNumberFormat="1" applyFont="1" applyFill="1" applyBorder="1" applyAlignment="1">
      <alignment vertical="center"/>
    </xf>
    <xf numFmtId="167" fontId="3" fillId="8" borderId="33" xfId="0" applyNumberFormat="1" applyFont="1" applyFill="1" applyBorder="1" applyAlignment="1">
      <alignment vertical="center"/>
    </xf>
    <xf numFmtId="9" fontId="3" fillId="8" borderId="34" xfId="0" applyNumberFormat="1" applyFont="1" applyFill="1" applyBorder="1" applyAlignment="1">
      <alignment vertical="center"/>
    </xf>
    <xf numFmtId="0" fontId="5" fillId="9" borderId="16" xfId="0" applyFont="1" applyFill="1" applyBorder="1" applyAlignment="1">
      <alignment vertical="center"/>
    </xf>
    <xf numFmtId="49" fontId="4" fillId="9" borderId="17" xfId="0" applyNumberFormat="1" applyFont="1" applyFill="1" applyBorder="1" applyAlignment="1">
      <alignment vertical="center"/>
    </xf>
    <xf numFmtId="0" fontId="5" fillId="9" borderId="17" xfId="0" applyFont="1" applyFill="1" applyBorder="1" applyAlignment="1">
      <alignment vertical="center"/>
    </xf>
    <xf numFmtId="0" fontId="5" fillId="9" borderId="46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49" fontId="3" fillId="8" borderId="47" xfId="0" applyNumberFormat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166" fontId="3" fillId="2" borderId="17" xfId="0" applyNumberFormat="1" applyFont="1" applyFill="1" applyBorder="1" applyAlignment="1">
      <alignment vertical="center"/>
    </xf>
    <xf numFmtId="49" fontId="3" fillId="8" borderId="32" xfId="0" applyNumberFormat="1" applyFont="1" applyFill="1" applyBorder="1" applyAlignment="1">
      <alignment vertical="center" wrapText="1"/>
    </xf>
    <xf numFmtId="49" fontId="1" fillId="0" borderId="53" xfId="0" applyNumberFormat="1" applyFont="1" applyFill="1" applyBorder="1" applyAlignment="1">
      <alignment vertical="center"/>
    </xf>
    <xf numFmtId="49" fontId="1" fillId="0" borderId="53" xfId="0" applyNumberFormat="1" applyFont="1" applyFill="1" applyBorder="1" applyAlignment="1">
      <alignment horizontal="center" vertical="center"/>
    </xf>
    <xf numFmtId="0" fontId="1" fillId="0" borderId="53" xfId="0" applyNumberFormat="1" applyFont="1" applyFill="1" applyBorder="1" applyAlignment="1">
      <alignment horizontal="center" vertical="center"/>
    </xf>
    <xf numFmtId="49" fontId="1" fillId="0" borderId="53" xfId="0" applyNumberFormat="1" applyFont="1" applyFill="1" applyBorder="1" applyAlignment="1">
      <alignment horizontal="left" vertical="center"/>
    </xf>
    <xf numFmtId="3" fontId="1" fillId="0" borderId="53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3" fontId="1" fillId="0" borderId="5" xfId="0" applyNumberFormat="1" applyFont="1" applyFill="1" applyBorder="1" applyAlignment="1">
      <alignment vertical="center"/>
    </xf>
    <xf numFmtId="49" fontId="1" fillId="0" borderId="54" xfId="0" applyNumberFormat="1" applyFont="1" applyFill="1" applyBorder="1" applyAlignment="1">
      <alignment vertical="center"/>
    </xf>
    <xf numFmtId="49" fontId="1" fillId="0" borderId="54" xfId="0" applyNumberFormat="1" applyFont="1" applyFill="1" applyBorder="1" applyAlignment="1">
      <alignment horizontal="center" vertical="center"/>
    </xf>
    <xf numFmtId="0" fontId="1" fillId="0" borderId="54" xfId="0" applyNumberFormat="1" applyFont="1" applyFill="1" applyBorder="1" applyAlignment="1">
      <alignment horizontal="center" vertical="center"/>
    </xf>
    <xf numFmtId="49" fontId="1" fillId="0" borderId="54" xfId="0" applyNumberFormat="1" applyFont="1" applyFill="1" applyBorder="1" applyAlignment="1">
      <alignment horizontal="left" vertical="center"/>
    </xf>
    <xf numFmtId="3" fontId="1" fillId="0" borderId="54" xfId="0" applyNumberFormat="1" applyFont="1" applyFill="1" applyBorder="1" applyAlignment="1">
      <alignment vertical="center"/>
    </xf>
    <xf numFmtId="168" fontId="1" fillId="2" borderId="5" xfId="0" applyNumberFormat="1" applyFont="1" applyFill="1" applyBorder="1" applyAlignment="1">
      <alignment vertical="center"/>
    </xf>
    <xf numFmtId="168" fontId="1" fillId="2" borderId="5" xfId="0" applyNumberFormat="1" applyFont="1" applyFill="1" applyBorder="1" applyAlignment="1">
      <alignment horizontal="right" vertical="center" wrapText="1"/>
    </xf>
    <xf numFmtId="164" fontId="3" fillId="8" borderId="48" xfId="1" applyFont="1" applyFill="1" applyBorder="1" applyAlignment="1">
      <alignment vertical="center"/>
    </xf>
    <xf numFmtId="164" fontId="3" fillId="8" borderId="49" xfId="1" applyFont="1" applyFill="1" applyBorder="1" applyAlignment="1">
      <alignment vertical="center"/>
    </xf>
    <xf numFmtId="164" fontId="3" fillId="8" borderId="33" xfId="1" applyFont="1" applyFill="1" applyBorder="1" applyAlignment="1">
      <alignment vertical="center"/>
    </xf>
    <xf numFmtId="164" fontId="3" fillId="8" borderId="34" xfId="1" applyFont="1" applyFill="1" applyBorder="1" applyAlignment="1">
      <alignment vertical="center"/>
    </xf>
    <xf numFmtId="49" fontId="4" fillId="9" borderId="35" xfId="0" applyNumberFormat="1" applyFont="1" applyFill="1" applyBorder="1" applyAlignment="1">
      <alignment vertical="center"/>
    </xf>
    <xf numFmtId="0" fontId="3" fillId="9" borderId="3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5" fillId="3" borderId="5" xfId="0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3" fillId="0" borderId="53" xfId="0" applyNumberFormat="1" applyFont="1" applyFill="1" applyBorder="1" applyAlignment="1">
      <alignment horizontal="left" vertical="center" wrapText="1"/>
    </xf>
    <xf numFmtId="49" fontId="3" fillId="0" borderId="55" xfId="0" applyNumberFormat="1" applyFont="1" applyFill="1" applyBorder="1" applyAlignment="1">
      <alignment horizontal="left" vertical="center"/>
    </xf>
    <xf numFmtId="49" fontId="3" fillId="0" borderId="56" xfId="0" applyNumberFormat="1" applyFont="1" applyFill="1" applyBorder="1" applyAlignment="1">
      <alignment horizontal="left" vertical="center"/>
    </xf>
    <xf numFmtId="49" fontId="3" fillId="0" borderId="57" xfId="0" applyNumberFormat="1" applyFont="1" applyFill="1" applyBorder="1" applyAlignment="1">
      <alignment horizontal="left" vertical="center"/>
    </xf>
    <xf numFmtId="49" fontId="3" fillId="0" borderId="50" xfId="0" applyNumberFormat="1" applyFont="1" applyFill="1" applyBorder="1" applyAlignment="1">
      <alignment horizontal="left" vertical="center"/>
    </xf>
    <xf numFmtId="49" fontId="3" fillId="0" borderId="51" xfId="0" applyNumberFormat="1" applyFont="1" applyFill="1" applyBorder="1" applyAlignment="1">
      <alignment horizontal="left" vertical="center"/>
    </xf>
    <xf numFmtId="49" fontId="3" fillId="0" borderId="52" xfId="0" applyNumberFormat="1" applyFont="1" applyFill="1" applyBorder="1" applyAlignment="1">
      <alignment horizontal="left" vertical="center"/>
    </xf>
    <xf numFmtId="49" fontId="5" fillId="5" borderId="60" xfId="0" applyNumberFormat="1" applyFont="1" applyFill="1" applyBorder="1" applyAlignment="1">
      <alignment horizontal="left" vertical="center"/>
    </xf>
    <xf numFmtId="49" fontId="5" fillId="5" borderId="56" xfId="0" applyNumberFormat="1" applyFont="1" applyFill="1" applyBorder="1" applyAlignment="1">
      <alignment horizontal="left" vertical="center"/>
    </xf>
    <xf numFmtId="49" fontId="5" fillId="5" borderId="61" xfId="0" applyNumberFormat="1" applyFont="1" applyFill="1" applyBorder="1" applyAlignment="1">
      <alignment horizontal="left" vertical="center"/>
    </xf>
    <xf numFmtId="49" fontId="5" fillId="5" borderId="62" xfId="0" applyNumberFormat="1" applyFont="1" applyFill="1" applyBorder="1" applyAlignment="1">
      <alignment horizontal="left" vertical="center"/>
    </xf>
    <xf numFmtId="49" fontId="5" fillId="5" borderId="63" xfId="0" applyNumberFormat="1" applyFont="1" applyFill="1" applyBorder="1" applyAlignment="1">
      <alignment horizontal="left" vertical="center"/>
    </xf>
    <xf numFmtId="49" fontId="5" fillId="5" borderId="64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828674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502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91"/>
  <sheetViews>
    <sheetView showGridLines="0" tabSelected="1" workbookViewId="0">
      <selection activeCell="F59" sqref="F59"/>
    </sheetView>
  </sheetViews>
  <sheetFormatPr defaultColWidth="10.85546875" defaultRowHeight="11.25" customHeight="1"/>
  <cols>
    <col min="1" max="1" width="19.7109375" style="43" customWidth="1"/>
    <col min="2" max="2" width="19.42578125" style="43" customWidth="1"/>
    <col min="3" max="3" width="9.42578125" style="43" customWidth="1"/>
    <col min="4" max="4" width="16.7109375" style="43" customWidth="1"/>
    <col min="5" max="5" width="11" style="43" customWidth="1"/>
    <col min="6" max="6" width="12.42578125" style="43" customWidth="1"/>
    <col min="7" max="7" width="10.85546875" style="43" customWidth="1"/>
    <col min="8" max="8" width="17.7109375" style="43" customWidth="1"/>
    <col min="9" max="254" width="10.85546875" style="43" customWidth="1"/>
    <col min="255" max="16384" width="10.85546875" style="44"/>
  </cols>
  <sheetData>
    <row r="1" spans="1:6" ht="15" customHeight="1">
      <c r="A1" s="42"/>
      <c r="B1" s="42"/>
      <c r="C1" s="42"/>
      <c r="D1" s="42"/>
      <c r="E1" s="42"/>
      <c r="F1" s="42"/>
    </row>
    <row r="2" spans="1:6" ht="15" customHeight="1">
      <c r="A2" s="42"/>
      <c r="B2" s="42"/>
      <c r="C2" s="42"/>
      <c r="D2" s="42"/>
      <c r="E2" s="42"/>
      <c r="F2" s="42"/>
    </row>
    <row r="3" spans="1:6" ht="15" customHeight="1">
      <c r="A3" s="42"/>
      <c r="B3" s="42"/>
      <c r="C3" s="42"/>
      <c r="D3" s="42"/>
      <c r="E3" s="42"/>
      <c r="F3" s="42"/>
    </row>
    <row r="4" spans="1:6" ht="15" customHeight="1">
      <c r="A4" s="42"/>
      <c r="B4" s="42"/>
      <c r="C4" s="42"/>
      <c r="D4" s="42"/>
      <c r="E4" s="42"/>
      <c r="F4" s="42"/>
    </row>
    <row r="5" spans="1:6" ht="15" customHeight="1">
      <c r="A5" s="42"/>
      <c r="B5" s="42"/>
      <c r="C5" s="42"/>
      <c r="D5" s="42"/>
      <c r="E5" s="42"/>
      <c r="F5" s="42"/>
    </row>
    <row r="6" spans="1:6" ht="15" customHeight="1">
      <c r="A6" s="42"/>
      <c r="B6" s="42"/>
      <c r="C6" s="42"/>
      <c r="D6" s="42"/>
      <c r="E6" s="42"/>
      <c r="F6" s="42"/>
    </row>
    <row r="7" spans="1:6" ht="15" customHeight="1">
      <c r="A7" s="45"/>
      <c r="B7" s="46"/>
      <c r="C7" s="42"/>
      <c r="D7" s="46"/>
      <c r="E7" s="46"/>
      <c r="F7" s="46"/>
    </row>
    <row r="8" spans="1:6" ht="12.75">
      <c r="A8" s="47" t="s">
        <v>0</v>
      </c>
      <c r="B8" s="12" t="s">
        <v>1</v>
      </c>
      <c r="C8" s="30"/>
      <c r="D8" s="142" t="s">
        <v>2</v>
      </c>
      <c r="E8" s="143"/>
      <c r="F8" s="15">
        <v>12000</v>
      </c>
    </row>
    <row r="9" spans="1:6" ht="14.25" customHeight="1">
      <c r="A9" s="1" t="s">
        <v>3</v>
      </c>
      <c r="B9" s="12" t="s">
        <v>4</v>
      </c>
      <c r="C9" s="30"/>
      <c r="D9" s="140" t="s">
        <v>5</v>
      </c>
      <c r="E9" s="141"/>
      <c r="F9" s="12" t="s">
        <v>6</v>
      </c>
    </row>
    <row r="10" spans="1:6" ht="14.25" customHeight="1">
      <c r="A10" s="1" t="s">
        <v>7</v>
      </c>
      <c r="B10" s="11" t="s">
        <v>8</v>
      </c>
      <c r="C10" s="30"/>
      <c r="D10" s="140" t="s">
        <v>9</v>
      </c>
      <c r="E10" s="141"/>
      <c r="F10" s="132">
        <v>1000</v>
      </c>
    </row>
    <row r="11" spans="1:6" ht="14.25" customHeight="1">
      <c r="A11" s="1" t="s">
        <v>10</v>
      </c>
      <c r="B11" s="12" t="s">
        <v>11</v>
      </c>
      <c r="C11" s="30"/>
      <c r="D11" s="40" t="s">
        <v>12</v>
      </c>
      <c r="E11" s="41"/>
      <c r="F11" s="133">
        <f>(F8*F10)</f>
        <v>12000000</v>
      </c>
    </row>
    <row r="12" spans="1:6" ht="25.5">
      <c r="A12" s="1" t="s">
        <v>13</v>
      </c>
      <c r="B12" s="11" t="s">
        <v>14</v>
      </c>
      <c r="C12" s="30"/>
      <c r="D12" s="140" t="s">
        <v>15</v>
      </c>
      <c r="E12" s="141"/>
      <c r="F12" s="12" t="s">
        <v>16</v>
      </c>
    </row>
    <row r="13" spans="1:6" ht="13.5" customHeight="1">
      <c r="A13" s="1" t="s">
        <v>17</v>
      </c>
      <c r="B13" s="12" t="s">
        <v>18</v>
      </c>
      <c r="C13" s="30"/>
      <c r="D13" s="140" t="s">
        <v>19</v>
      </c>
      <c r="E13" s="141"/>
      <c r="F13" s="12" t="s">
        <v>6</v>
      </c>
    </row>
    <row r="14" spans="1:6" ht="12.75">
      <c r="A14" s="1" t="s">
        <v>20</v>
      </c>
      <c r="B14" s="23">
        <v>44562</v>
      </c>
      <c r="C14" s="30"/>
      <c r="D14" s="144" t="s">
        <v>21</v>
      </c>
      <c r="E14" s="145"/>
      <c r="F14" s="12" t="s">
        <v>22</v>
      </c>
    </row>
    <row r="15" spans="1:6" ht="12" customHeight="1">
      <c r="A15" s="48"/>
      <c r="B15" s="49"/>
      <c r="C15" s="46"/>
      <c r="D15" s="50"/>
      <c r="E15" s="50"/>
      <c r="F15" s="51"/>
    </row>
    <row r="16" spans="1:6" ht="12" customHeight="1">
      <c r="A16" s="146" t="s">
        <v>23</v>
      </c>
      <c r="B16" s="147"/>
      <c r="C16" s="147"/>
      <c r="D16" s="147"/>
      <c r="E16" s="147"/>
      <c r="F16" s="147"/>
    </row>
    <row r="17" spans="1:6" ht="12" customHeight="1">
      <c r="A17" s="52"/>
      <c r="B17" s="53"/>
      <c r="C17" s="53"/>
      <c r="D17" s="53"/>
      <c r="E17" s="54"/>
      <c r="F17" s="54"/>
    </row>
    <row r="18" spans="1:6" ht="12" customHeight="1">
      <c r="A18" s="155" t="s">
        <v>24</v>
      </c>
      <c r="B18" s="156"/>
      <c r="C18" s="156"/>
      <c r="D18" s="156"/>
      <c r="E18" s="156"/>
      <c r="F18" s="157"/>
    </row>
    <row r="19" spans="1:6" ht="24" customHeight="1">
      <c r="A19" s="55" t="s">
        <v>25</v>
      </c>
      <c r="B19" s="55" t="s">
        <v>26</v>
      </c>
      <c r="C19" s="55" t="s">
        <v>27</v>
      </c>
      <c r="D19" s="55" t="s">
        <v>28</v>
      </c>
      <c r="E19" s="55" t="s">
        <v>29</v>
      </c>
      <c r="F19" s="55" t="s">
        <v>30</v>
      </c>
    </row>
    <row r="20" spans="1:6" ht="12.75">
      <c r="A20" s="24" t="s">
        <v>31</v>
      </c>
      <c r="B20" s="2" t="s">
        <v>32</v>
      </c>
      <c r="C20" s="20">
        <v>40</v>
      </c>
      <c r="D20" s="39" t="s">
        <v>33</v>
      </c>
      <c r="E20" s="13">
        <v>20000</v>
      </c>
      <c r="F20" s="13">
        <f>E20*C20</f>
        <v>800000</v>
      </c>
    </row>
    <row r="21" spans="1:6" ht="12.75">
      <c r="A21" s="39" t="s">
        <v>34</v>
      </c>
      <c r="B21" s="2" t="s">
        <v>32</v>
      </c>
      <c r="C21" s="20">
        <v>10</v>
      </c>
      <c r="D21" s="39" t="s">
        <v>33</v>
      </c>
      <c r="E21" s="13">
        <v>20000</v>
      </c>
      <c r="F21" s="13">
        <f t="shared" ref="F21:F26" si="0">E21*C21</f>
        <v>200000</v>
      </c>
    </row>
    <row r="22" spans="1:6" ht="12.75">
      <c r="A22" s="39" t="s">
        <v>35</v>
      </c>
      <c r="B22" s="2" t="s">
        <v>32</v>
      </c>
      <c r="C22" s="20">
        <v>7</v>
      </c>
      <c r="D22" s="39" t="s">
        <v>36</v>
      </c>
      <c r="E22" s="13">
        <v>20000</v>
      </c>
      <c r="F22" s="13">
        <f t="shared" si="0"/>
        <v>140000</v>
      </c>
    </row>
    <row r="23" spans="1:6" ht="12.75">
      <c r="A23" s="39" t="s">
        <v>37</v>
      </c>
      <c r="B23" s="2" t="s">
        <v>32</v>
      </c>
      <c r="C23" s="20">
        <v>12</v>
      </c>
      <c r="D23" s="39" t="s">
        <v>38</v>
      </c>
      <c r="E23" s="13">
        <v>20000</v>
      </c>
      <c r="F23" s="13">
        <f t="shared" si="0"/>
        <v>240000</v>
      </c>
    </row>
    <row r="24" spans="1:6" ht="12.75">
      <c r="A24" s="39" t="s">
        <v>39</v>
      </c>
      <c r="B24" s="2" t="s">
        <v>32</v>
      </c>
      <c r="C24" s="20">
        <v>6</v>
      </c>
      <c r="D24" s="39" t="s">
        <v>40</v>
      </c>
      <c r="E24" s="13">
        <v>20000</v>
      </c>
      <c r="F24" s="13">
        <f t="shared" si="0"/>
        <v>120000</v>
      </c>
    </row>
    <row r="25" spans="1:6" ht="12.75">
      <c r="A25" s="39" t="s">
        <v>41</v>
      </c>
      <c r="B25" s="2" t="s">
        <v>32</v>
      </c>
      <c r="C25" s="20">
        <v>28</v>
      </c>
      <c r="D25" s="39" t="s">
        <v>42</v>
      </c>
      <c r="E25" s="13">
        <v>20000</v>
      </c>
      <c r="F25" s="13">
        <f t="shared" si="0"/>
        <v>560000</v>
      </c>
    </row>
    <row r="26" spans="1:6" ht="12.75">
      <c r="A26" s="39" t="s">
        <v>43</v>
      </c>
      <c r="B26" s="2" t="s">
        <v>44</v>
      </c>
      <c r="C26" s="20">
        <v>12000</v>
      </c>
      <c r="D26" s="39" t="s">
        <v>45</v>
      </c>
      <c r="E26" s="13">
        <v>400</v>
      </c>
      <c r="F26" s="13">
        <f t="shared" si="0"/>
        <v>4800000</v>
      </c>
    </row>
    <row r="27" spans="1:6" ht="12.75" customHeight="1">
      <c r="A27" s="3" t="s">
        <v>46</v>
      </c>
      <c r="B27" s="4"/>
      <c r="C27" s="4"/>
      <c r="D27" s="4"/>
      <c r="E27" s="5"/>
      <c r="F27" s="6">
        <f>SUM(F20:F26)</f>
        <v>6860000</v>
      </c>
    </row>
    <row r="28" spans="1:6" ht="12" customHeight="1">
      <c r="A28" s="52"/>
      <c r="B28" s="54"/>
      <c r="C28" s="54"/>
      <c r="D28" s="54"/>
      <c r="E28" s="56"/>
      <c r="F28" s="56"/>
    </row>
    <row r="29" spans="1:6" ht="12" customHeight="1">
      <c r="A29" s="158" t="s">
        <v>47</v>
      </c>
      <c r="B29" s="159"/>
      <c r="C29" s="159"/>
      <c r="D29" s="159"/>
      <c r="E29" s="159"/>
      <c r="F29" s="160"/>
    </row>
    <row r="30" spans="1:6" ht="24" customHeight="1">
      <c r="A30" s="57" t="s">
        <v>25</v>
      </c>
      <c r="B30" s="58" t="s">
        <v>26</v>
      </c>
      <c r="C30" s="58" t="s">
        <v>27</v>
      </c>
      <c r="D30" s="57" t="s">
        <v>28</v>
      </c>
      <c r="E30" s="58" t="s">
        <v>29</v>
      </c>
      <c r="F30" s="57" t="s">
        <v>30</v>
      </c>
    </row>
    <row r="31" spans="1:6" ht="12" customHeight="1">
      <c r="A31" s="59" t="s">
        <v>48</v>
      </c>
      <c r="B31" s="60"/>
      <c r="C31" s="60"/>
      <c r="D31" s="60"/>
      <c r="E31" s="59"/>
      <c r="F31" s="59"/>
    </row>
    <row r="32" spans="1:6" ht="12" customHeight="1">
      <c r="A32" s="7" t="s">
        <v>49</v>
      </c>
      <c r="B32" s="8"/>
      <c r="C32" s="8"/>
      <c r="D32" s="8"/>
      <c r="E32" s="9"/>
      <c r="F32" s="9"/>
    </row>
    <row r="33" spans="1:10" ht="12" customHeight="1">
      <c r="A33" s="61"/>
      <c r="B33" s="62"/>
      <c r="C33" s="62"/>
      <c r="D33" s="62"/>
      <c r="E33" s="63"/>
      <c r="F33" s="63"/>
    </row>
    <row r="34" spans="1:10" ht="12" customHeight="1">
      <c r="A34" s="158" t="s">
        <v>50</v>
      </c>
      <c r="B34" s="159"/>
      <c r="C34" s="159"/>
      <c r="D34" s="159"/>
      <c r="E34" s="159"/>
      <c r="F34" s="160"/>
    </row>
    <row r="35" spans="1:10" ht="24" customHeight="1">
      <c r="A35" s="64" t="s">
        <v>25</v>
      </c>
      <c r="B35" s="64" t="s">
        <v>26</v>
      </c>
      <c r="C35" s="64" t="s">
        <v>27</v>
      </c>
      <c r="D35" s="64" t="s">
        <v>28</v>
      </c>
      <c r="E35" s="65" t="s">
        <v>29</v>
      </c>
      <c r="F35" s="64" t="s">
        <v>30</v>
      </c>
    </row>
    <row r="36" spans="1:10" ht="12.75" customHeight="1">
      <c r="A36" s="39" t="s">
        <v>48</v>
      </c>
      <c r="B36" s="2"/>
      <c r="C36" s="20"/>
      <c r="D36" s="21"/>
      <c r="E36" s="13"/>
      <c r="F36" s="13">
        <f>(C36*E36)</f>
        <v>0</v>
      </c>
    </row>
    <row r="37" spans="1:10" ht="12.75" customHeight="1">
      <c r="A37" s="7" t="s">
        <v>51</v>
      </c>
      <c r="B37" s="8"/>
      <c r="C37" s="8"/>
      <c r="D37" s="8"/>
      <c r="E37" s="9"/>
      <c r="F37" s="10">
        <f>SUM(F36:F36)</f>
        <v>0</v>
      </c>
    </row>
    <row r="38" spans="1:10" ht="12" customHeight="1">
      <c r="A38" s="61" t="s">
        <v>48</v>
      </c>
      <c r="B38" s="62"/>
      <c r="C38" s="62"/>
      <c r="D38" s="62"/>
      <c r="E38" s="63"/>
      <c r="F38" s="63"/>
    </row>
    <row r="39" spans="1:10" ht="12" customHeight="1">
      <c r="A39" s="158" t="s">
        <v>52</v>
      </c>
      <c r="B39" s="159"/>
      <c r="C39" s="159"/>
      <c r="D39" s="159"/>
      <c r="E39" s="159"/>
      <c r="F39" s="160"/>
    </row>
    <row r="40" spans="1:10" ht="24" customHeight="1">
      <c r="A40" s="66" t="s">
        <v>53</v>
      </c>
      <c r="B40" s="66" t="s">
        <v>54</v>
      </c>
      <c r="C40" s="66" t="s">
        <v>55</v>
      </c>
      <c r="D40" s="66" t="s">
        <v>28</v>
      </c>
      <c r="E40" s="66" t="s">
        <v>29</v>
      </c>
      <c r="F40" s="66" t="s">
        <v>30</v>
      </c>
      <c r="J40" s="67"/>
    </row>
    <row r="41" spans="1:10" ht="12.75" customHeight="1">
      <c r="A41" s="148" t="s">
        <v>56</v>
      </c>
      <c r="B41" s="148"/>
      <c r="C41" s="148"/>
      <c r="D41" s="148"/>
      <c r="E41" s="148"/>
      <c r="F41" s="148"/>
      <c r="J41" s="67"/>
    </row>
    <row r="42" spans="1:10" ht="12.75" customHeight="1">
      <c r="A42" s="118" t="s">
        <v>57</v>
      </c>
      <c r="B42" s="119" t="s">
        <v>44</v>
      </c>
      <c r="C42" s="120">
        <v>200</v>
      </c>
      <c r="D42" s="121" t="s">
        <v>58</v>
      </c>
      <c r="E42" s="122">
        <v>1160</v>
      </c>
      <c r="F42" s="122">
        <f t="shared" ref="F42:F48" si="1">(C42*E42)</f>
        <v>232000</v>
      </c>
    </row>
    <row r="43" spans="1:10" ht="12.75" customHeight="1">
      <c r="A43" s="118" t="s">
        <v>59</v>
      </c>
      <c r="B43" s="119" t="s">
        <v>44</v>
      </c>
      <c r="C43" s="120">
        <v>66</v>
      </c>
      <c r="D43" s="121" t="s">
        <v>58</v>
      </c>
      <c r="E43" s="122">
        <v>1895</v>
      </c>
      <c r="F43" s="122">
        <f t="shared" si="1"/>
        <v>125070</v>
      </c>
    </row>
    <row r="44" spans="1:10" ht="12.75" customHeight="1">
      <c r="A44" s="118" t="s">
        <v>60</v>
      </c>
      <c r="B44" s="119" t="s">
        <v>44</v>
      </c>
      <c r="C44" s="120">
        <v>100</v>
      </c>
      <c r="D44" s="121" t="s">
        <v>58</v>
      </c>
      <c r="E44" s="122">
        <v>1990</v>
      </c>
      <c r="F44" s="122">
        <f t="shared" si="1"/>
        <v>199000</v>
      </c>
    </row>
    <row r="45" spans="1:10" ht="12.75" customHeight="1">
      <c r="A45" s="118" t="s">
        <v>61</v>
      </c>
      <c r="B45" s="119" t="s">
        <v>44</v>
      </c>
      <c r="C45" s="120">
        <v>100</v>
      </c>
      <c r="D45" s="121" t="s">
        <v>58</v>
      </c>
      <c r="E45" s="122">
        <v>1000</v>
      </c>
      <c r="F45" s="122">
        <f t="shared" si="1"/>
        <v>100000</v>
      </c>
    </row>
    <row r="46" spans="1:10" ht="12.75" customHeight="1">
      <c r="A46" s="118" t="s">
        <v>62</v>
      </c>
      <c r="B46" s="119" t="s">
        <v>44</v>
      </c>
      <c r="C46" s="120">
        <v>60</v>
      </c>
      <c r="D46" s="121" t="s">
        <v>58</v>
      </c>
      <c r="E46" s="122">
        <v>640</v>
      </c>
      <c r="F46" s="122">
        <f t="shared" si="1"/>
        <v>38400</v>
      </c>
    </row>
    <row r="47" spans="1:10" ht="12.75" customHeight="1">
      <c r="A47" s="118" t="s">
        <v>63</v>
      </c>
      <c r="B47" s="119" t="s">
        <v>64</v>
      </c>
      <c r="C47" s="120">
        <v>4</v>
      </c>
      <c r="D47" s="121" t="s">
        <v>65</v>
      </c>
      <c r="E47" s="122">
        <v>14000</v>
      </c>
      <c r="F47" s="122">
        <f t="shared" si="1"/>
        <v>56000</v>
      </c>
    </row>
    <row r="48" spans="1:10" ht="12.75" customHeight="1">
      <c r="A48" s="118" t="s">
        <v>66</v>
      </c>
      <c r="B48" s="119" t="s">
        <v>44</v>
      </c>
      <c r="C48" s="120">
        <v>2</v>
      </c>
      <c r="D48" s="121" t="s">
        <v>67</v>
      </c>
      <c r="E48" s="122">
        <v>12000</v>
      </c>
      <c r="F48" s="122">
        <f t="shared" si="1"/>
        <v>24000</v>
      </c>
    </row>
    <row r="49" spans="1:6" ht="12.75" customHeight="1">
      <c r="A49" s="149" t="s">
        <v>68</v>
      </c>
      <c r="B49" s="150"/>
      <c r="C49" s="150"/>
      <c r="D49" s="150"/>
      <c r="E49" s="150"/>
      <c r="F49" s="151"/>
    </row>
    <row r="50" spans="1:6" ht="12.75" customHeight="1">
      <c r="A50" s="123" t="s">
        <v>69</v>
      </c>
      <c r="B50" s="124" t="s">
        <v>64</v>
      </c>
      <c r="C50" s="124">
        <v>0.5</v>
      </c>
      <c r="D50" s="125" t="s">
        <v>70</v>
      </c>
      <c r="E50" s="126">
        <v>35000</v>
      </c>
      <c r="F50" s="126">
        <f>C50*E50</f>
        <v>17500</v>
      </c>
    </row>
    <row r="51" spans="1:6" ht="12.75" customHeight="1">
      <c r="A51" s="123" t="s">
        <v>71</v>
      </c>
      <c r="B51" s="124" t="s">
        <v>64</v>
      </c>
      <c r="C51" s="124">
        <v>0.3</v>
      </c>
      <c r="D51" s="125" t="s">
        <v>72</v>
      </c>
      <c r="E51" s="126">
        <v>60980</v>
      </c>
      <c r="F51" s="126">
        <f>C51*E51</f>
        <v>18294</v>
      </c>
    </row>
    <row r="52" spans="1:6" ht="12.75" customHeight="1">
      <c r="A52" s="152" t="s">
        <v>73</v>
      </c>
      <c r="B52" s="153"/>
      <c r="C52" s="153"/>
      <c r="D52" s="153"/>
      <c r="E52" s="153"/>
      <c r="F52" s="154"/>
    </row>
    <row r="53" spans="1:6" ht="12.75" customHeight="1">
      <c r="A53" s="127" t="s">
        <v>74</v>
      </c>
      <c r="B53" s="128" t="s">
        <v>44</v>
      </c>
      <c r="C53" s="129">
        <v>2</v>
      </c>
      <c r="D53" s="130" t="s">
        <v>75</v>
      </c>
      <c r="E53" s="131">
        <v>10000</v>
      </c>
      <c r="F53" s="131">
        <f>(C53*E53)</f>
        <v>20000</v>
      </c>
    </row>
    <row r="54" spans="1:6" ht="12.75" customHeight="1">
      <c r="A54" s="25" t="s">
        <v>76</v>
      </c>
      <c r="B54" s="26" t="s">
        <v>44</v>
      </c>
      <c r="C54" s="27">
        <v>1</v>
      </c>
      <c r="D54" s="28" t="s">
        <v>65</v>
      </c>
      <c r="E54" s="29">
        <v>70000</v>
      </c>
      <c r="F54" s="29">
        <f>(C54*E54)</f>
        <v>70000</v>
      </c>
    </row>
    <row r="55" spans="1:6" ht="13.5" customHeight="1">
      <c r="A55" s="31" t="s">
        <v>77</v>
      </c>
      <c r="B55" s="32"/>
      <c r="C55" s="32"/>
      <c r="D55" s="32"/>
      <c r="E55" s="33"/>
      <c r="F55" s="34">
        <f>F42+F43+F44+F45+F46+F47+F48+F50+F51+F53+F54</f>
        <v>900264</v>
      </c>
    </row>
    <row r="56" spans="1:6" ht="12" customHeight="1">
      <c r="A56" s="61"/>
      <c r="B56" s="62"/>
      <c r="C56" s="62"/>
      <c r="D56" s="68"/>
      <c r="E56" s="63"/>
      <c r="F56" s="63"/>
    </row>
    <row r="57" spans="1:6" ht="12" customHeight="1">
      <c r="A57" s="158" t="s">
        <v>78</v>
      </c>
      <c r="B57" s="159"/>
      <c r="C57" s="159"/>
      <c r="D57" s="159"/>
      <c r="E57" s="159"/>
      <c r="F57" s="160"/>
    </row>
    <row r="58" spans="1:6" ht="24" customHeight="1">
      <c r="A58" s="64" t="s">
        <v>79</v>
      </c>
      <c r="B58" s="65" t="s">
        <v>54</v>
      </c>
      <c r="C58" s="65" t="s">
        <v>55</v>
      </c>
      <c r="D58" s="64" t="s">
        <v>28</v>
      </c>
      <c r="E58" s="65" t="s">
        <v>29</v>
      </c>
      <c r="F58" s="64" t="s">
        <v>30</v>
      </c>
    </row>
    <row r="59" spans="1:6" ht="12.75">
      <c r="A59" s="21" t="s">
        <v>80</v>
      </c>
      <c r="B59" s="14" t="s">
        <v>81</v>
      </c>
      <c r="C59" s="22">
        <v>1</v>
      </c>
      <c r="D59" s="21" t="s">
        <v>75</v>
      </c>
      <c r="E59" s="17"/>
      <c r="F59" s="15">
        <v>36890</v>
      </c>
    </row>
    <row r="60" spans="1:6" ht="19.5" customHeight="1">
      <c r="A60" s="18" t="s">
        <v>82</v>
      </c>
      <c r="B60" s="16"/>
      <c r="C60" s="15"/>
      <c r="D60" s="19"/>
      <c r="E60" s="17"/>
      <c r="F60" s="15">
        <f>(C60*E60)</f>
        <v>0</v>
      </c>
    </row>
    <row r="61" spans="1:6" ht="13.5" customHeight="1">
      <c r="A61" s="35" t="s">
        <v>83</v>
      </c>
      <c r="B61" s="36"/>
      <c r="C61" s="36"/>
      <c r="D61" s="36"/>
      <c r="E61" s="37"/>
      <c r="F61" s="38">
        <f>SUM(F59:F60)</f>
        <v>36890</v>
      </c>
    </row>
    <row r="62" spans="1:6" ht="12" customHeight="1">
      <c r="A62" s="69"/>
      <c r="B62" s="69"/>
      <c r="C62" s="69"/>
      <c r="D62" s="69"/>
      <c r="E62" s="70"/>
      <c r="F62" s="70"/>
    </row>
    <row r="63" spans="1:6" ht="12" customHeight="1">
      <c r="A63" s="71" t="s">
        <v>84</v>
      </c>
      <c r="B63" s="72"/>
      <c r="C63" s="72"/>
      <c r="D63" s="72"/>
      <c r="E63" s="72"/>
      <c r="F63" s="73">
        <f>F27+F37+F55+F61</f>
        <v>7797154</v>
      </c>
    </row>
    <row r="64" spans="1:6" ht="12" customHeight="1">
      <c r="A64" s="74" t="s">
        <v>85</v>
      </c>
      <c r="B64" s="75"/>
      <c r="C64" s="75"/>
      <c r="D64" s="75"/>
      <c r="E64" s="75"/>
      <c r="F64" s="76">
        <f>F63*0.05</f>
        <v>389857.7</v>
      </c>
    </row>
    <row r="65" spans="1:6" ht="12" customHeight="1">
      <c r="A65" s="77" t="s">
        <v>86</v>
      </c>
      <c r="B65" s="78"/>
      <c r="C65" s="78"/>
      <c r="D65" s="78"/>
      <c r="E65" s="78"/>
      <c r="F65" s="79">
        <f>F64+F63</f>
        <v>8187011.7000000002</v>
      </c>
    </row>
    <row r="66" spans="1:6" ht="12" customHeight="1">
      <c r="A66" s="74" t="s">
        <v>87</v>
      </c>
      <c r="B66" s="75"/>
      <c r="C66" s="75"/>
      <c r="D66" s="75"/>
      <c r="E66" s="75"/>
      <c r="F66" s="76">
        <f>F11</f>
        <v>12000000</v>
      </c>
    </row>
    <row r="67" spans="1:6" ht="12" customHeight="1">
      <c r="A67" s="80" t="s">
        <v>88</v>
      </c>
      <c r="B67" s="81"/>
      <c r="C67" s="81"/>
      <c r="D67" s="81"/>
      <c r="E67" s="81"/>
      <c r="F67" s="82">
        <f>F66-F65</f>
        <v>3812988.3</v>
      </c>
    </row>
    <row r="68" spans="1:6" ht="12" customHeight="1">
      <c r="A68" s="83" t="s">
        <v>89</v>
      </c>
      <c r="B68" s="84"/>
      <c r="C68" s="84"/>
      <c r="D68" s="84"/>
      <c r="E68" s="84"/>
      <c r="F68" s="85"/>
    </row>
    <row r="69" spans="1:6" ht="12.75" customHeight="1" thickBot="1">
      <c r="A69" s="86"/>
      <c r="B69" s="84"/>
      <c r="C69" s="84"/>
      <c r="D69" s="84"/>
      <c r="E69" s="84"/>
      <c r="F69" s="85"/>
    </row>
    <row r="70" spans="1:6" ht="12" customHeight="1">
      <c r="A70" s="87" t="s">
        <v>90</v>
      </c>
      <c r="B70" s="88"/>
      <c r="C70" s="88"/>
      <c r="D70" s="88"/>
      <c r="E70" s="89"/>
      <c r="F70" s="85"/>
    </row>
    <row r="71" spans="1:6" ht="12" customHeight="1">
      <c r="A71" s="90" t="s">
        <v>91</v>
      </c>
      <c r="B71" s="86"/>
      <c r="C71" s="86"/>
      <c r="D71" s="86"/>
      <c r="E71" s="91"/>
      <c r="F71" s="85"/>
    </row>
    <row r="72" spans="1:6" ht="12" customHeight="1">
      <c r="A72" s="90" t="s">
        <v>92</v>
      </c>
      <c r="B72" s="86"/>
      <c r="C72" s="86"/>
      <c r="D72" s="86"/>
      <c r="E72" s="91"/>
      <c r="F72" s="85"/>
    </row>
    <row r="73" spans="1:6" ht="12" customHeight="1">
      <c r="A73" s="90" t="s">
        <v>93</v>
      </c>
      <c r="B73" s="86"/>
      <c r="C73" s="86"/>
      <c r="D73" s="86"/>
      <c r="E73" s="91"/>
      <c r="F73" s="85"/>
    </row>
    <row r="74" spans="1:6" ht="12" customHeight="1">
      <c r="A74" s="90" t="s">
        <v>94</v>
      </c>
      <c r="B74" s="86"/>
      <c r="C74" s="86"/>
      <c r="D74" s="86"/>
      <c r="E74" s="91"/>
      <c r="F74" s="85"/>
    </row>
    <row r="75" spans="1:6" ht="12" customHeight="1">
      <c r="A75" s="90" t="s">
        <v>95</v>
      </c>
      <c r="B75" s="86"/>
      <c r="C75" s="86"/>
      <c r="D75" s="86"/>
      <c r="E75" s="91"/>
      <c r="F75" s="85"/>
    </row>
    <row r="76" spans="1:6" ht="12.75" customHeight="1" thickBot="1">
      <c r="A76" s="92" t="s">
        <v>96</v>
      </c>
      <c r="B76" s="93"/>
      <c r="C76" s="93"/>
      <c r="D76" s="93"/>
      <c r="E76" s="94"/>
      <c r="F76" s="85"/>
    </row>
    <row r="77" spans="1:6" ht="12.75" customHeight="1">
      <c r="A77" s="86"/>
      <c r="B77" s="86"/>
      <c r="C77" s="86"/>
      <c r="D77" s="86"/>
      <c r="E77" s="86"/>
      <c r="F77" s="85"/>
    </row>
    <row r="78" spans="1:6" ht="15" customHeight="1" thickBot="1">
      <c r="A78" s="138" t="s">
        <v>97</v>
      </c>
      <c r="B78" s="139"/>
      <c r="C78" s="95"/>
      <c r="D78" s="96"/>
      <c r="E78" s="96"/>
      <c r="F78" s="85"/>
    </row>
    <row r="79" spans="1:6" ht="12" customHeight="1">
      <c r="A79" s="97" t="s">
        <v>79</v>
      </c>
      <c r="B79" s="98" t="s">
        <v>98</v>
      </c>
      <c r="C79" s="99" t="s">
        <v>99</v>
      </c>
      <c r="D79" s="96"/>
      <c r="E79" s="96"/>
      <c r="F79" s="85"/>
    </row>
    <row r="80" spans="1:6" ht="12" customHeight="1">
      <c r="A80" s="100" t="s">
        <v>100</v>
      </c>
      <c r="B80" s="101">
        <f>F27</f>
        <v>6860000</v>
      </c>
      <c r="C80" s="102">
        <f>(B80/B86)</f>
        <v>0.83791256826956773</v>
      </c>
      <c r="D80" s="96"/>
      <c r="E80" s="96"/>
      <c r="F80" s="85"/>
    </row>
    <row r="81" spans="1:6" ht="12" customHeight="1">
      <c r="A81" s="100" t="s">
        <v>101</v>
      </c>
      <c r="B81" s="103">
        <v>0</v>
      </c>
      <c r="C81" s="102">
        <v>0</v>
      </c>
      <c r="D81" s="96"/>
      <c r="E81" s="96"/>
      <c r="F81" s="85"/>
    </row>
    <row r="82" spans="1:6" ht="12" customHeight="1">
      <c r="A82" s="100" t="s">
        <v>102</v>
      </c>
      <c r="B82" s="101">
        <v>0</v>
      </c>
      <c r="C82" s="102">
        <f>(B82/B86)</f>
        <v>0</v>
      </c>
      <c r="D82" s="96"/>
      <c r="E82" s="96"/>
      <c r="F82" s="85"/>
    </row>
    <row r="83" spans="1:6" ht="12" customHeight="1">
      <c r="A83" s="100" t="s">
        <v>53</v>
      </c>
      <c r="B83" s="101">
        <f>F55</f>
        <v>900264</v>
      </c>
      <c r="C83" s="102">
        <f>(B83/B86)</f>
        <v>0.10996246652487378</v>
      </c>
      <c r="D83" s="96"/>
      <c r="E83" s="96"/>
      <c r="F83" s="85"/>
    </row>
    <row r="84" spans="1:6" ht="12" customHeight="1">
      <c r="A84" s="100" t="s">
        <v>103</v>
      </c>
      <c r="B84" s="104">
        <f>F59</f>
        <v>36890</v>
      </c>
      <c r="C84" s="102">
        <f>(B84/B86)</f>
        <v>4.5059175865108389E-3</v>
      </c>
      <c r="D84" s="105"/>
      <c r="E84" s="105"/>
      <c r="F84" s="85"/>
    </row>
    <row r="85" spans="1:6" ht="12" customHeight="1">
      <c r="A85" s="100" t="s">
        <v>104</v>
      </c>
      <c r="B85" s="104">
        <f>F64</f>
        <v>389857.7</v>
      </c>
      <c r="C85" s="102">
        <f>(B85/B86)</f>
        <v>4.7619047619047616E-2</v>
      </c>
      <c r="D85" s="105"/>
      <c r="E85" s="105"/>
      <c r="F85" s="85"/>
    </row>
    <row r="86" spans="1:6" ht="12.75" customHeight="1" thickBot="1">
      <c r="A86" s="106" t="s">
        <v>105</v>
      </c>
      <c r="B86" s="107">
        <f>SUM(B80:B85)</f>
        <v>8187011.7000000002</v>
      </c>
      <c r="C86" s="108">
        <f>SUM(C80:C85)</f>
        <v>1</v>
      </c>
      <c r="D86" s="105"/>
      <c r="E86" s="105"/>
      <c r="F86" s="85"/>
    </row>
    <row r="87" spans="1:6" ht="12" customHeight="1">
      <c r="A87" s="86"/>
      <c r="B87" s="84"/>
      <c r="C87" s="84"/>
      <c r="D87" s="84"/>
      <c r="E87" s="84"/>
      <c r="F87" s="85"/>
    </row>
    <row r="88" spans="1:6" ht="12" customHeight="1" thickBot="1">
      <c r="A88" s="109"/>
      <c r="B88" s="110" t="s">
        <v>106</v>
      </c>
      <c r="C88" s="111"/>
      <c r="D88" s="112"/>
      <c r="E88" s="113"/>
      <c r="F88" s="85"/>
    </row>
    <row r="89" spans="1:6" ht="12" customHeight="1">
      <c r="A89" s="114" t="s">
        <v>107</v>
      </c>
      <c r="B89" s="134">
        <v>11000</v>
      </c>
      <c r="C89" s="134">
        <v>12000</v>
      </c>
      <c r="D89" s="135">
        <v>13000</v>
      </c>
      <c r="E89" s="115"/>
      <c r="F89" s="116"/>
    </row>
    <row r="90" spans="1:6" ht="13.5" thickBot="1">
      <c r="A90" s="117" t="s">
        <v>108</v>
      </c>
      <c r="B90" s="136">
        <f>(F65/B89)</f>
        <v>744.27379090909096</v>
      </c>
      <c r="C90" s="136">
        <f>(F65/C89)</f>
        <v>682.25097500000004</v>
      </c>
      <c r="D90" s="137">
        <f>(F65/D89)</f>
        <v>629.77013076923083</v>
      </c>
      <c r="E90" s="115"/>
      <c r="F90" s="116"/>
    </row>
    <row r="91" spans="1:6" ht="15.6" customHeight="1">
      <c r="A91" s="83" t="s">
        <v>109</v>
      </c>
      <c r="B91" s="86"/>
      <c r="C91" s="86"/>
      <c r="D91" s="86"/>
      <c r="E91" s="86"/>
      <c r="F91" s="86"/>
    </row>
  </sheetData>
  <mergeCells count="16">
    <mergeCell ref="A78:B78"/>
    <mergeCell ref="D12:E12"/>
    <mergeCell ref="D10:E10"/>
    <mergeCell ref="D9:E9"/>
    <mergeCell ref="D8:E8"/>
    <mergeCell ref="D13:E13"/>
    <mergeCell ref="D14:E14"/>
    <mergeCell ref="A16:F16"/>
    <mergeCell ref="A41:F41"/>
    <mergeCell ref="A49:F49"/>
    <mergeCell ref="A52:F52"/>
    <mergeCell ref="A18:F18"/>
    <mergeCell ref="A29:F29"/>
    <mergeCell ref="A34:F34"/>
    <mergeCell ref="A39:F39"/>
    <mergeCell ref="A57:F5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2022-06-23T19:40:12Z</dcterms:modified>
  <cp:category/>
  <cp:contentStatus/>
</cp:coreProperties>
</file>