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VILCUN\"/>
    </mc:Choice>
  </mc:AlternateContent>
  <bookViews>
    <workbookView xWindow="0" yWindow="0" windowWidth="19200" windowHeight="7305"/>
  </bookViews>
  <sheets>
    <sheet name="ARANDANO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2" i="5" l="1"/>
  <c r="G83" i="5"/>
  <c r="G84" i="5"/>
  <c r="G85" i="5"/>
  <c r="G81" i="5"/>
  <c r="G86" i="5" s="1"/>
  <c r="C109" i="5" s="1"/>
  <c r="G48" i="5"/>
  <c r="G49" i="5"/>
  <c r="G50" i="5"/>
  <c r="G51" i="5"/>
  <c r="G52" i="5"/>
  <c r="G53" i="5"/>
  <c r="G54" i="5"/>
  <c r="G55" i="5"/>
  <c r="G56" i="5"/>
  <c r="G57" i="5"/>
  <c r="G58" i="5"/>
  <c r="G59" i="5"/>
  <c r="G61" i="5"/>
  <c r="G62" i="5"/>
  <c r="G63" i="5"/>
  <c r="G64" i="5"/>
  <c r="G66" i="5"/>
  <c r="G67" i="5"/>
  <c r="G68" i="5"/>
  <c r="G70" i="5"/>
  <c r="G71" i="5"/>
  <c r="G72" i="5"/>
  <c r="G73" i="5"/>
  <c r="G75" i="5"/>
  <c r="G76" i="5"/>
  <c r="G47" i="5"/>
  <c r="G22" i="5"/>
  <c r="G23" i="5"/>
  <c r="G24" i="5"/>
  <c r="G25" i="5"/>
  <c r="G26" i="5"/>
  <c r="G27" i="5"/>
  <c r="G28" i="5"/>
  <c r="G29" i="5"/>
  <c r="G41" i="5"/>
  <c r="G40" i="5"/>
  <c r="G39" i="5"/>
  <c r="G21" i="5"/>
  <c r="G12" i="5"/>
  <c r="G91" i="5" s="1"/>
  <c r="G42" i="5" l="1"/>
  <c r="C107" i="5" s="1"/>
  <c r="G77" i="5"/>
  <c r="C108" i="5" s="1"/>
  <c r="G30" i="5"/>
  <c r="C105" i="5" s="1"/>
  <c r="G88" i="5" l="1"/>
  <c r="G89" i="5" s="1"/>
  <c r="G90" i="5" s="1"/>
  <c r="G92" i="5" s="1"/>
  <c r="C110" i="5" l="1"/>
  <c r="C111" i="5" s="1"/>
  <c r="D109" i="5" s="1"/>
  <c r="E116" i="5"/>
  <c r="D116" i="5"/>
  <c r="C116" i="5"/>
  <c r="D105" i="5" l="1"/>
  <c r="D108" i="5"/>
  <c r="D107" i="5"/>
  <c r="D110" i="5"/>
  <c r="D111" i="5" l="1"/>
</calcChain>
</file>

<file path=xl/sharedStrings.xml><?xml version="1.0" encoding="utf-8"?>
<sst xmlns="http://schemas.openxmlformats.org/spreadsheetml/2006/main" count="227" uniqueCount="146">
  <si>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</si>
  <si>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</si>
  <si>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</si>
  <si>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</si>
  <si>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</si>
  <si>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</si>
  <si>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</si>
  <si>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</si>
  <si>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</si>
  <si>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</si>
  <si>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</si>
  <si>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</si>
  <si>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</si>
  <si>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</si>
  <si>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</si>
  <si>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</si>
  <si>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</si>
  <si>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</si>
  <si>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</si>
  <si>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</si>
  <si>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</si>
  <si>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</si>
  <si>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</si>
  <si>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</si>
  <si>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</si>
  <si>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</si>
  <si>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</si>
  <si>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Agosto-Septiembre</t>
  </si>
  <si>
    <t>Septiembre-Octubre</t>
  </si>
  <si>
    <t>Noviembre-Diciembre</t>
  </si>
  <si>
    <t>Subtotal Costo Maquinaria</t>
  </si>
  <si>
    <t>INSUMOS</t>
  </si>
  <si>
    <t>Insumos</t>
  </si>
  <si>
    <t>Unidad (Kg/l/u)</t>
  </si>
  <si>
    <t>Cantidad (Kg/l/u)</t>
  </si>
  <si>
    <t>Kg</t>
  </si>
  <si>
    <t>HERBICIDAS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</si>
  <si>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</si>
  <si>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</si>
  <si>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</si>
  <si>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</si>
  <si>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</si>
  <si>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</si>
  <si>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</si>
  <si>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</si>
  <si>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</si>
  <si>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</si>
  <si>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</si>
  <si>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</si>
  <si>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</si>
  <si>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</si>
  <si>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</si>
  <si>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</si>
  <si>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</si>
  <si>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</si>
  <si>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</si>
  <si>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</si>
  <si>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</si>
  <si>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</si>
  <si>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</si>
  <si>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</si>
  <si>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</si>
  <si>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</si>
  <si>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</si>
  <si>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ARUCANIA</t>
  </si>
  <si>
    <t>VILCUN</t>
  </si>
  <si>
    <t>Cosecha</t>
  </si>
  <si>
    <t>MERCADO INTERNO Y EXPORTACION</t>
  </si>
  <si>
    <t>SEQUIA/HELADAS</t>
  </si>
  <si>
    <t>O" NEAL</t>
  </si>
  <si>
    <t>Poda de Inverno</t>
  </si>
  <si>
    <t>Poda de Raleo</t>
  </si>
  <si>
    <t>Reponer Postes y alambrados</t>
  </si>
  <si>
    <t>Fertirrigacion Control de Goteos</t>
  </si>
  <si>
    <t>Aplicación de pesticidas</t>
  </si>
  <si>
    <t>Control de Malezas</t>
  </si>
  <si>
    <t>Acarreo</t>
  </si>
  <si>
    <t>Embalaje</t>
  </si>
  <si>
    <t>Junio-Julio</t>
  </si>
  <si>
    <t>Enero-Febrero</t>
  </si>
  <si>
    <t>Diciembre-Enero</t>
  </si>
  <si>
    <t>Marzo-Septeimbre</t>
  </si>
  <si>
    <t>Marzo-Agosto</t>
  </si>
  <si>
    <t>Trituracion de Restos de Poda</t>
  </si>
  <si>
    <t>Aplicación de Aserrin</t>
  </si>
  <si>
    <t>Aplicaciones de Pesticidas</t>
  </si>
  <si>
    <t>Abril- Noviembre</t>
  </si>
  <si>
    <t>FERTLIZANTES</t>
  </si>
  <si>
    <t>Nitrate Balance</t>
  </si>
  <si>
    <t>Basfoliar Algae</t>
  </si>
  <si>
    <t>Frutaliv</t>
  </si>
  <si>
    <t>Rucan LMW</t>
  </si>
  <si>
    <t>Urea</t>
  </si>
  <si>
    <t>Sulfato de Amonio</t>
  </si>
  <si>
    <t>Fosfato Monoamonico</t>
  </si>
  <si>
    <t>Sulfato de Potasio</t>
  </si>
  <si>
    <t>Terrasor Radicular</t>
  </si>
  <si>
    <t xml:space="preserve">Nitrofoska </t>
  </si>
  <si>
    <t>Sulfato de Magnesio</t>
  </si>
  <si>
    <t>Acido Fosforico</t>
  </si>
  <si>
    <t>Nitrato de Calcio</t>
  </si>
  <si>
    <t>FUNGICIDAS</t>
  </si>
  <si>
    <t>Posta Poda</t>
  </si>
  <si>
    <t>Cuprudul WG</t>
  </si>
  <si>
    <t>Teldor 50WP</t>
  </si>
  <si>
    <t>Iprodione</t>
  </si>
  <si>
    <t>Glifosato</t>
  </si>
  <si>
    <t>Flecha 9.6 EC</t>
  </si>
  <si>
    <t>Goal 2 EC</t>
  </si>
  <si>
    <t>Lorban 4E</t>
  </si>
  <si>
    <t>Bravo 720</t>
  </si>
  <si>
    <t>DM31</t>
  </si>
  <si>
    <t>Punto 70 WP</t>
  </si>
  <si>
    <t>Biosime TF</t>
  </si>
  <si>
    <t>Aserrin</t>
  </si>
  <si>
    <t>m3</t>
  </si>
  <si>
    <t>Abril-Mayo</t>
  </si>
  <si>
    <t>Agosto-Octubre</t>
  </si>
  <si>
    <t>Septiembre-Marzo</t>
  </si>
  <si>
    <t>Septiembre</t>
  </si>
  <si>
    <t>Junio-Octubre</t>
  </si>
  <si>
    <t>Julio</t>
  </si>
  <si>
    <t>Junio</t>
  </si>
  <si>
    <t>Julio-Agosto</t>
  </si>
  <si>
    <t>Octubre</t>
  </si>
  <si>
    <t>Baños Quimicos (Arriendos)</t>
  </si>
  <si>
    <t xml:space="preserve">Auditoria BPA </t>
  </si>
  <si>
    <t>Electricidad</t>
  </si>
  <si>
    <t>Analisis Foliar</t>
  </si>
  <si>
    <t>Analisis de Suelo</t>
  </si>
  <si>
    <t xml:space="preserve">Unidad </t>
  </si>
  <si>
    <t>Kw</t>
  </si>
  <si>
    <t>Anual</t>
  </si>
  <si>
    <t>Agosto</t>
  </si>
  <si>
    <t>RENDIMIENTO (Kg/Há.)</t>
  </si>
  <si>
    <t>DICIEMBRE 2022</t>
  </si>
  <si>
    <t>$/há</t>
  </si>
  <si>
    <t>Rendimiento (kilos/há)</t>
  </si>
  <si>
    <t>ESCENARIOS COSTO UNITARIO  ($/kilo)</t>
  </si>
  <si>
    <t>Costo unitario ($/kilo) (*)</t>
  </si>
  <si>
    <t>ARANDANO AÑO 4</t>
  </si>
  <si>
    <t>PRECIO ESPERADO ($/kilo)</t>
  </si>
  <si>
    <t>Septiembre- Octubre</t>
  </si>
  <si>
    <t>Mayo-Octubre</t>
  </si>
  <si>
    <t>ENERO 2023</t>
  </si>
  <si>
    <t>COSTO TOTAL/há.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</si>
</sst>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6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49" fontId="2" fillId="2" borderId="17" xfId="0" applyNumberFormat="1" applyFont="1" applyFill="1" applyBorder="1" applyAlignment="1"/>
    <xf numFmtId="49" fontId="2" fillId="2" borderId="17" xfId="0" applyNumberFormat="1" applyFont="1" applyFill="1" applyBorder="1" applyAlignment="1">
      <alignment horizontal="center"/>
    </xf>
    <xf numFmtId="0" fontId="0" fillId="2" borderId="19" xfId="0" applyFont="1" applyFill="1" applyBorder="1" applyAlignment="1"/>
    <xf numFmtId="0" fontId="10" fillId="6" borderId="21" xfId="0" applyFont="1" applyFill="1" applyBorder="1" applyAlignment="1"/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164" fontId="1" fillId="2" borderId="21" xfId="0" applyNumberFormat="1" applyFont="1" applyFill="1" applyBorder="1" applyAlignment="1">
      <alignment vertical="center"/>
    </xf>
    <xf numFmtId="164" fontId="12" fillId="2" borderId="21" xfId="0" applyNumberFormat="1" applyFont="1" applyFill="1" applyBorder="1" applyAlignment="1">
      <alignment vertical="center"/>
    </xf>
    <xf numFmtId="0" fontId="10" fillId="2" borderId="21" xfId="0" applyFont="1" applyFill="1" applyBorder="1" applyAlignment="1"/>
    <xf numFmtId="0" fontId="0" fillId="2" borderId="23" xfId="0" applyFont="1" applyFill="1" applyBorder="1" applyAlignment="1"/>
    <xf numFmtId="49" fontId="0" fillId="2" borderId="21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1" fillId="2" borderId="21" xfId="0" applyFont="1" applyFill="1" applyBorder="1" applyAlignment="1">
      <alignment vertical="center"/>
    </xf>
    <xf numFmtId="49" fontId="8" fillId="7" borderId="32" xfId="0" applyNumberFormat="1" applyFont="1" applyFill="1" applyBorder="1" applyAlignment="1">
      <alignment vertical="center"/>
    </xf>
    <xf numFmtId="49" fontId="10" fillId="7" borderId="33" xfId="0" applyNumberFormat="1" applyFont="1" applyFill="1" applyBorder="1" applyAlignment="1"/>
    <xf numFmtId="49" fontId="8" fillId="2" borderId="34" xfId="0" applyNumberFormat="1" applyFont="1" applyFill="1" applyBorder="1" applyAlignment="1">
      <alignment vertical="center"/>
    </xf>
    <xf numFmtId="9" fontId="10" fillId="2" borderId="35" xfId="0" applyNumberFormat="1" applyFont="1" applyFill="1" applyBorder="1" applyAlignment="1"/>
    <xf numFmtId="49" fontId="8" fillId="7" borderId="36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9" fontId="8" fillId="7" borderId="38" xfId="0" applyNumberFormat="1" applyFont="1" applyFill="1" applyBorder="1" applyAlignment="1">
      <alignment vertical="center"/>
    </xf>
    <xf numFmtId="0" fontId="10" fillId="8" borderId="41" xfId="0" applyFont="1" applyFill="1" applyBorder="1" applyAlignment="1"/>
    <xf numFmtId="0" fontId="10" fillId="2" borderId="21" xfId="0" applyFont="1" applyFill="1" applyBorder="1" applyAlignment="1">
      <alignment vertical="center"/>
    </xf>
    <xf numFmtId="49" fontId="10" fillId="2" borderId="21" xfId="0" applyNumberFormat="1" applyFont="1" applyFill="1" applyBorder="1" applyAlignment="1">
      <alignment vertical="center"/>
    </xf>
    <xf numFmtId="49" fontId="8" fillId="2" borderId="42" xfId="0" applyNumberFormat="1" applyFont="1" applyFill="1" applyBorder="1" applyAlignment="1">
      <alignment vertical="center"/>
    </xf>
    <xf numFmtId="0" fontId="10" fillId="2" borderId="43" xfId="0" applyFont="1" applyFill="1" applyBorder="1" applyAlignment="1"/>
    <xf numFmtId="0" fontId="10" fillId="2" borderId="44" xfId="0" applyFont="1" applyFill="1" applyBorder="1" applyAlignment="1"/>
    <xf numFmtId="49" fontId="10" fillId="2" borderId="45" xfId="0" applyNumberFormat="1" applyFont="1" applyFill="1" applyBorder="1" applyAlignment="1">
      <alignment vertical="center"/>
    </xf>
    <xf numFmtId="0" fontId="10" fillId="2" borderId="46" xfId="0" applyFont="1" applyFill="1" applyBorder="1" applyAlignment="1"/>
    <xf numFmtId="49" fontId="10" fillId="2" borderId="47" xfId="0" applyNumberFormat="1" applyFont="1" applyFill="1" applyBorder="1" applyAlignment="1">
      <alignment vertical="center"/>
    </xf>
    <xf numFmtId="0" fontId="10" fillId="2" borderId="48" xfId="0" applyFont="1" applyFill="1" applyBorder="1" applyAlignment="1"/>
    <xf numFmtId="0" fontId="10" fillId="2" borderId="49" xfId="0" applyFont="1" applyFill="1" applyBorder="1" applyAlignment="1"/>
    <xf numFmtId="0" fontId="8" fillId="6" borderId="21" xfId="0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49" fontId="13" fillId="8" borderId="21" xfId="0" applyNumberFormat="1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0" fontId="5" fillId="8" borderId="50" xfId="0" applyFont="1" applyFill="1" applyBorder="1" applyAlignment="1">
      <alignment vertical="center"/>
    </xf>
    <xf numFmtId="49" fontId="8" fillId="7" borderId="51" xfId="0" applyNumberFormat="1" applyFont="1" applyFill="1" applyBorder="1" applyAlignment="1">
      <alignment vertical="center"/>
    </xf>
    <xf numFmtId="165" fontId="8" fillId="7" borderId="38" xfId="0" applyNumberFormat="1" applyFont="1" applyFill="1" applyBorder="1" applyAlignment="1">
      <alignment vertical="center"/>
    </xf>
    <xf numFmtId="0" fontId="0" fillId="0" borderId="21" xfId="0" applyNumberFormat="1" applyFont="1" applyBorder="1" applyAlignment="1"/>
    <xf numFmtId="49" fontId="2" fillId="2" borderId="55" xfId="0" applyNumberFormat="1" applyFont="1" applyFill="1" applyBorder="1" applyAlignment="1">
      <alignment horizontal="center" wrapText="1"/>
    </xf>
    <xf numFmtId="49" fontId="3" fillId="3" borderId="56" xfId="0" applyNumberFormat="1" applyFont="1" applyFill="1" applyBorder="1" applyAlignment="1">
      <alignment vertical="center"/>
    </xf>
    <xf numFmtId="49" fontId="4" fillId="2" borderId="57" xfId="0" applyNumberFormat="1" applyFont="1" applyFill="1" applyBorder="1" applyAlignment="1"/>
    <xf numFmtId="0" fontId="2" fillId="2" borderId="57" xfId="0" applyFont="1" applyFill="1" applyBorder="1" applyAlignment="1">
      <alignment horizontal="center"/>
    </xf>
    <xf numFmtId="49" fontId="2" fillId="2" borderId="57" xfId="0" applyNumberFormat="1" applyFont="1" applyFill="1" applyBorder="1" applyAlignment="1"/>
    <xf numFmtId="0" fontId="0" fillId="0" borderId="21" xfId="0" applyNumberFormat="1" applyFont="1" applyFill="1" applyBorder="1" applyAlignment="1"/>
    <xf numFmtId="3" fontId="0" fillId="0" borderId="0" xfId="0" applyNumberFormat="1" applyFont="1" applyAlignment="1"/>
    <xf numFmtId="0" fontId="2" fillId="0" borderId="0" xfId="0" applyNumberFormat="1" applyFont="1" applyAlignment="1"/>
    <xf numFmtId="0" fontId="4" fillId="2" borderId="57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7" xfId="0" applyNumberFormat="1" applyFont="1" applyFill="1" applyBorder="1" applyAlignment="1">
      <alignment horizontal="center" vertical="center" wrapText="1"/>
    </xf>
    <xf numFmtId="49" fontId="14" fillId="3" borderId="5" xfId="0" applyNumberFormat="1" applyFont="1" applyFill="1" applyBorder="1" applyAlignment="1">
      <alignment horizontal="center" vertical="center" wrapText="1"/>
    </xf>
    <xf numFmtId="3" fontId="16" fillId="0" borderId="54" xfId="0" applyNumberFormat="1" applyFont="1" applyBorder="1" applyAlignment="1">
      <alignment horizontal="left"/>
    </xf>
    <xf numFmtId="0" fontId="2" fillId="0" borderId="54" xfId="0" applyFont="1" applyBorder="1" applyAlignment="1">
      <alignment vertical="center"/>
    </xf>
    <xf numFmtId="3" fontId="2" fillId="2" borderId="10" xfId="0" applyNumberFormat="1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0" fontId="3" fillId="3" borderId="61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3" fillId="3" borderId="18" xfId="0" applyNumberFormat="1" applyFont="1" applyFill="1" applyBorder="1" applyAlignment="1">
      <alignment vertical="center"/>
    </xf>
    <xf numFmtId="0" fontId="3" fillId="3" borderId="18" xfId="0" applyFont="1" applyFill="1" applyBorder="1" applyAlignment="1">
      <alignment horizontal="center" vertical="center"/>
    </xf>
    <xf numFmtId="0" fontId="2" fillId="2" borderId="24" xfId="0" applyFont="1" applyFill="1" applyBorder="1" applyAlignment="1"/>
    <xf numFmtId="3" fontId="2" fillId="2" borderId="24" xfId="0" applyNumberFormat="1" applyFont="1" applyFill="1" applyBorder="1" applyAlignment="1"/>
    <xf numFmtId="49" fontId="14" fillId="5" borderId="25" xfId="0" applyNumberFormat="1" applyFont="1" applyFill="1" applyBorder="1" applyAlignment="1">
      <alignment vertical="center"/>
    </xf>
    <xf numFmtId="0" fontId="14" fillId="5" borderId="26" xfId="0" applyFont="1" applyFill="1" applyBorder="1" applyAlignment="1">
      <alignment vertical="center"/>
    </xf>
    <xf numFmtId="164" fontId="14" fillId="5" borderId="27" xfId="0" applyNumberFormat="1" applyFont="1" applyFill="1" applyBorder="1" applyAlignment="1">
      <alignment vertical="center"/>
    </xf>
    <xf numFmtId="49" fontId="14" fillId="3" borderId="28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4" fontId="14" fillId="3" borderId="29" xfId="0" applyNumberFormat="1" applyFont="1" applyFill="1" applyBorder="1" applyAlignment="1">
      <alignment vertical="center"/>
    </xf>
    <xf numFmtId="49" fontId="14" fillId="5" borderId="28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4" fontId="14" fillId="5" borderId="29" xfId="0" applyNumberFormat="1" applyFont="1" applyFill="1" applyBorder="1" applyAlignment="1">
      <alignment vertical="center"/>
    </xf>
    <xf numFmtId="49" fontId="14" fillId="5" borderId="30" xfId="0" applyNumberFormat="1" applyFont="1" applyFill="1" applyBorder="1" applyAlignment="1">
      <alignment vertical="center"/>
    </xf>
    <xf numFmtId="0" fontId="14" fillId="5" borderId="31" xfId="0" applyFont="1" applyFill="1" applyBorder="1" applyAlignment="1">
      <alignment vertical="center"/>
    </xf>
    <xf numFmtId="0" fontId="0" fillId="2" borderId="62" xfId="0" applyFont="1" applyFill="1" applyBorder="1" applyAlignment="1"/>
    <xf numFmtId="0" fontId="2" fillId="2" borderId="63" xfId="0" applyFont="1" applyFill="1" applyBorder="1" applyAlignment="1">
      <alignment wrapText="1"/>
    </xf>
    <xf numFmtId="49" fontId="14" fillId="3" borderId="54" xfId="0" applyNumberFormat="1" applyFont="1" applyFill="1" applyBorder="1" applyAlignment="1">
      <alignment vertical="center" wrapText="1"/>
    </xf>
    <xf numFmtId="49" fontId="2" fillId="2" borderId="54" xfId="0" applyNumberFormat="1" applyFont="1" applyFill="1" applyBorder="1" applyAlignment="1">
      <alignment vertical="center" wrapText="1"/>
    </xf>
    <xf numFmtId="49" fontId="2" fillId="2" borderId="55" xfId="0" applyNumberFormat="1" applyFont="1" applyFill="1" applyBorder="1" applyAlignment="1">
      <alignment horizontal="left"/>
    </xf>
    <xf numFmtId="49" fontId="2" fillId="0" borderId="55" xfId="0" applyNumberFormat="1" applyFont="1" applyFill="1" applyBorder="1" applyAlignment="1">
      <alignment horizontal="left" vertical="center" wrapText="1"/>
    </xf>
    <xf numFmtId="49" fontId="2" fillId="2" borderId="55" xfId="0" applyNumberFormat="1" applyFont="1" applyFill="1" applyBorder="1" applyAlignment="1">
      <alignment horizontal="left" wrapText="1"/>
    </xf>
    <xf numFmtId="14" fontId="2" fillId="2" borderId="5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vertical="top" wrapText="1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NumberFormat="1" applyFont="1" applyFill="1" applyBorder="1" applyAlignment="1">
      <alignment horizontal="right"/>
    </xf>
    <xf numFmtId="49" fontId="2" fillId="2" borderId="58" xfId="0" applyNumberFormat="1" applyFont="1" applyFill="1" applyBorder="1" applyAlignment="1">
      <alignment horizontal="right"/>
    </xf>
    <xf numFmtId="3" fontId="2" fillId="0" borderId="54" xfId="0" applyNumberFormat="1" applyFont="1" applyBorder="1" applyAlignment="1">
      <alignment horizontal="right"/>
    </xf>
    <xf numFmtId="3" fontId="2" fillId="2" borderId="5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58" xfId="0" applyFont="1" applyFill="1" applyBorder="1" applyAlignment="1">
      <alignment horizontal="right"/>
    </xf>
    <xf numFmtId="0" fontId="2" fillId="2" borderId="57" xfId="0" applyFont="1" applyFill="1" applyBorder="1" applyAlignment="1">
      <alignment horizontal="right"/>
    </xf>
    <xf numFmtId="0" fontId="2" fillId="2" borderId="59" xfId="0" applyFont="1" applyFill="1" applyBorder="1" applyAlignment="1">
      <alignment horizontal="right"/>
    </xf>
    <xf numFmtId="0" fontId="2" fillId="2" borderId="17" xfId="0" applyNumberFormat="1" applyFont="1" applyFill="1" applyBorder="1" applyAlignment="1">
      <alignment horizontal="right"/>
    </xf>
    <xf numFmtId="49" fontId="2" fillId="2" borderId="60" xfId="0" applyNumberFormat="1" applyFont="1" applyFill="1" applyBorder="1" applyAlignment="1">
      <alignment horizontal="right"/>
    </xf>
    <xf numFmtId="164" fontId="14" fillId="5" borderId="31" xfId="0" applyNumberFormat="1" applyFont="1" applyFill="1" applyBorder="1" applyAlignment="1">
      <alignment vertical="center"/>
    </xf>
    <xf numFmtId="3" fontId="8" fillId="7" borderId="52" xfId="0" applyNumberFormat="1" applyFont="1" applyFill="1" applyBorder="1" applyAlignment="1">
      <alignment vertical="center"/>
    </xf>
    <xf numFmtId="3" fontId="8" fillId="7" borderId="53" xfId="0" applyNumberFormat="1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horizontal="right"/>
    </xf>
    <xf numFmtId="0" fontId="3" fillId="3" borderId="18" xfId="0" applyFont="1" applyFill="1" applyBorder="1" applyAlignment="1">
      <alignment horizontal="right" vertical="center"/>
    </xf>
    <xf numFmtId="3" fontId="3" fillId="3" borderId="18" xfId="0" applyNumberFormat="1" applyFont="1" applyFill="1" applyBorder="1" applyAlignment="1">
      <alignment horizontal="right" vertical="center"/>
    </xf>
    <xf numFmtId="49" fontId="2" fillId="9" borderId="55" xfId="0" applyNumberFormat="1" applyFont="1" applyFill="1" applyBorder="1" applyAlignment="1">
      <alignment horizontal="left"/>
    </xf>
    <xf numFmtId="49" fontId="8" fillId="7" borderId="22" xfId="0" applyNumberFormat="1" applyFont="1" applyFill="1" applyBorder="1" applyAlignment="1">
      <alignment horizontal="right" vertical="center"/>
    </xf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49" fontId="13" fillId="8" borderId="39" xfId="0" applyNumberFormat="1" applyFont="1" applyFill="1" applyBorder="1" applyAlignment="1">
      <alignment vertical="center"/>
    </xf>
    <xf numFmtId="0" fontId="8" fillId="8" borderId="40" xfId="0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638175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7"/>
  <sheetViews>
    <sheetView showGridLines="0" tabSelected="1" topLeftCell="A92" zoomScaleNormal="100" workbookViewId="0">
      <selection activeCell="K112" sqref="K11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24"/>
      <c r="C8" s="3"/>
      <c r="D8" s="2"/>
      <c r="E8" s="3"/>
      <c r="F8" s="3"/>
      <c r="G8" s="3"/>
    </row>
    <row r="9" spans="1:7" ht="12.2" customHeight="1" x14ac:dyDescent="0.25">
      <c r="A9" s="35"/>
      <c r="B9" s="126" t="s">
        <v>0</v>
      </c>
      <c r="C9" s="153" t="s">
        <v>140</v>
      </c>
      <c r="D9" s="78"/>
      <c r="E9" s="159" t="s">
        <v>134</v>
      </c>
      <c r="F9" s="160"/>
      <c r="G9" s="132">
        <v>10000</v>
      </c>
    </row>
    <row r="10" spans="1:7" ht="15" x14ac:dyDescent="0.25">
      <c r="A10" s="35"/>
      <c r="B10" s="127" t="s">
        <v>1</v>
      </c>
      <c r="C10" s="129" t="s">
        <v>69</v>
      </c>
      <c r="D10" s="78"/>
      <c r="E10" s="161" t="s">
        <v>2</v>
      </c>
      <c r="F10" s="162"/>
      <c r="G10" s="133" t="s">
        <v>144</v>
      </c>
    </row>
    <row r="11" spans="1:7" ht="15" x14ac:dyDescent="0.25">
      <c r="A11" s="35"/>
      <c r="B11" s="127" t="s">
        <v>3</v>
      </c>
      <c r="C11" s="128" t="s">
        <v>4</v>
      </c>
      <c r="D11" s="78"/>
      <c r="E11" s="161" t="s">
        <v>141</v>
      </c>
      <c r="F11" s="162"/>
      <c r="G11" s="132">
        <v>3000</v>
      </c>
    </row>
    <row r="12" spans="1:7" ht="11.25" customHeight="1" x14ac:dyDescent="0.25">
      <c r="A12" s="35"/>
      <c r="B12" s="127" t="s">
        <v>5</v>
      </c>
      <c r="C12" s="130" t="s">
        <v>64</v>
      </c>
      <c r="D12" s="78"/>
      <c r="E12" s="76" t="s">
        <v>6</v>
      </c>
      <c r="F12" s="77"/>
      <c r="G12" s="134">
        <f>(G9*G11)</f>
        <v>30000000</v>
      </c>
    </row>
    <row r="13" spans="1:7" ht="26.45" customHeight="1" x14ac:dyDescent="0.25">
      <c r="A13" s="35"/>
      <c r="B13" s="127" t="s">
        <v>7</v>
      </c>
      <c r="C13" s="128" t="s">
        <v>65</v>
      </c>
      <c r="D13" s="78"/>
      <c r="E13" s="161" t="s">
        <v>8</v>
      </c>
      <c r="F13" s="162"/>
      <c r="G13" s="135" t="s">
        <v>67</v>
      </c>
    </row>
    <row r="14" spans="1:7" ht="13.7" customHeight="1" x14ac:dyDescent="0.25">
      <c r="A14" s="35"/>
      <c r="B14" s="127" t="s">
        <v>9</v>
      </c>
      <c r="C14" s="128" t="s">
        <v>65</v>
      </c>
      <c r="D14" s="78"/>
      <c r="E14" s="161" t="s">
        <v>10</v>
      </c>
      <c r="F14" s="162"/>
      <c r="G14" s="133" t="s">
        <v>135</v>
      </c>
    </row>
    <row r="15" spans="1:7" ht="15" x14ac:dyDescent="0.25">
      <c r="A15" s="35"/>
      <c r="B15" s="127" t="s">
        <v>11</v>
      </c>
      <c r="C15" s="131">
        <v>44600</v>
      </c>
      <c r="D15" s="78"/>
      <c r="E15" s="163" t="s">
        <v>12</v>
      </c>
      <c r="F15" s="164"/>
      <c r="G15" s="136" t="s">
        <v>68</v>
      </c>
    </row>
    <row r="16" spans="1:7" ht="12.2" customHeight="1" x14ac:dyDescent="0.25">
      <c r="A16" s="2"/>
      <c r="B16" s="125"/>
      <c r="C16" s="79"/>
      <c r="D16" s="80"/>
      <c r="E16" s="81"/>
      <c r="F16" s="81"/>
      <c r="G16" s="82"/>
    </row>
    <row r="17" spans="1:7" ht="12.2" customHeight="1" x14ac:dyDescent="0.25">
      <c r="A17" s="7"/>
      <c r="B17" s="155" t="s">
        <v>13</v>
      </c>
      <c r="C17" s="156"/>
      <c r="D17" s="156"/>
      <c r="E17" s="156"/>
      <c r="F17" s="156"/>
      <c r="G17" s="156"/>
    </row>
    <row r="18" spans="1:7" ht="12.2" customHeight="1" x14ac:dyDescent="0.25">
      <c r="A18" s="2"/>
      <c r="B18" s="83"/>
      <c r="C18" s="84"/>
      <c r="D18" s="84"/>
      <c r="E18" s="84"/>
      <c r="F18" s="85"/>
      <c r="G18" s="85"/>
    </row>
    <row r="19" spans="1:7" ht="12.2" customHeight="1" x14ac:dyDescent="0.25">
      <c r="A19" s="4"/>
      <c r="B19" s="86" t="s">
        <v>14</v>
      </c>
      <c r="C19" s="87"/>
      <c r="D19" s="88"/>
      <c r="E19" s="88"/>
      <c r="F19" s="88"/>
      <c r="G19" s="88"/>
    </row>
    <row r="20" spans="1:7" ht="24" customHeight="1" x14ac:dyDescent="0.25">
      <c r="A20" s="7"/>
      <c r="B20" s="89" t="s">
        <v>15</v>
      </c>
      <c r="C20" s="90" t="s">
        <v>16</v>
      </c>
      <c r="D20" s="90" t="s">
        <v>17</v>
      </c>
      <c r="E20" s="90" t="s">
        <v>18</v>
      </c>
      <c r="F20" s="90" t="s">
        <v>19</v>
      </c>
      <c r="G20" s="90" t="s">
        <v>20</v>
      </c>
    </row>
    <row r="21" spans="1:7" ht="12.75" customHeight="1" x14ac:dyDescent="0.25">
      <c r="A21" s="35"/>
      <c r="B21" s="91" t="s">
        <v>70</v>
      </c>
      <c r="C21" s="66" t="s">
        <v>21</v>
      </c>
      <c r="D21" s="9">
        <v>25</v>
      </c>
      <c r="E21" s="5" t="s">
        <v>78</v>
      </c>
      <c r="F21" s="6">
        <v>22000</v>
      </c>
      <c r="G21" s="6">
        <f>(D21*F21)</f>
        <v>550000</v>
      </c>
    </row>
    <row r="22" spans="1:7" ht="12.75" customHeight="1" x14ac:dyDescent="0.25">
      <c r="A22" s="35"/>
      <c r="B22" s="91" t="s">
        <v>71</v>
      </c>
      <c r="C22" s="66" t="s">
        <v>21</v>
      </c>
      <c r="D22" s="9">
        <v>8</v>
      </c>
      <c r="E22" s="5" t="s">
        <v>79</v>
      </c>
      <c r="F22" s="6">
        <v>18000</v>
      </c>
      <c r="G22" s="6">
        <f t="shared" ref="G22:G29" si="0">(D22*F22)</f>
        <v>144000</v>
      </c>
    </row>
    <row r="23" spans="1:7" ht="12.75" customHeight="1" x14ac:dyDescent="0.25">
      <c r="A23" s="35"/>
      <c r="B23" s="91" t="s">
        <v>72</v>
      </c>
      <c r="C23" s="66" t="s">
        <v>21</v>
      </c>
      <c r="D23" s="9">
        <v>3</v>
      </c>
      <c r="E23" s="5" t="s">
        <v>80</v>
      </c>
      <c r="F23" s="6">
        <v>18000</v>
      </c>
      <c r="G23" s="6">
        <f t="shared" si="0"/>
        <v>54000</v>
      </c>
    </row>
    <row r="24" spans="1:7" ht="12.75" customHeight="1" x14ac:dyDescent="0.25">
      <c r="A24" s="35"/>
      <c r="B24" s="91" t="s">
        <v>73</v>
      </c>
      <c r="C24" s="66" t="s">
        <v>21</v>
      </c>
      <c r="D24" s="9">
        <v>18</v>
      </c>
      <c r="E24" s="5" t="s">
        <v>81</v>
      </c>
      <c r="F24" s="6">
        <v>18000</v>
      </c>
      <c r="G24" s="6">
        <f t="shared" si="0"/>
        <v>324000</v>
      </c>
    </row>
    <row r="25" spans="1:7" ht="12.75" customHeight="1" x14ac:dyDescent="0.25">
      <c r="A25" s="35"/>
      <c r="B25" s="91" t="s">
        <v>74</v>
      </c>
      <c r="C25" s="66" t="s">
        <v>21</v>
      </c>
      <c r="D25" s="9">
        <v>6</v>
      </c>
      <c r="E25" s="5" t="s">
        <v>81</v>
      </c>
      <c r="F25" s="6">
        <v>18000</v>
      </c>
      <c r="G25" s="6">
        <f t="shared" si="0"/>
        <v>108000</v>
      </c>
    </row>
    <row r="26" spans="1:7" ht="12.75" customHeight="1" x14ac:dyDescent="0.25">
      <c r="A26" s="35"/>
      <c r="B26" s="91" t="s">
        <v>75</v>
      </c>
      <c r="C26" s="66" t="s">
        <v>21</v>
      </c>
      <c r="D26" s="9">
        <v>10</v>
      </c>
      <c r="E26" s="5" t="s">
        <v>82</v>
      </c>
      <c r="F26" s="6">
        <v>18000</v>
      </c>
      <c r="G26" s="6">
        <f t="shared" si="0"/>
        <v>180000</v>
      </c>
    </row>
    <row r="27" spans="1:7" ht="12.75" customHeight="1" x14ac:dyDescent="0.25">
      <c r="A27" s="35"/>
      <c r="B27" s="91" t="s">
        <v>66</v>
      </c>
      <c r="C27" s="66" t="s">
        <v>21</v>
      </c>
      <c r="D27" s="9">
        <v>350</v>
      </c>
      <c r="E27" s="5" t="s">
        <v>29</v>
      </c>
      <c r="F27" s="6">
        <v>18000</v>
      </c>
      <c r="G27" s="6">
        <f t="shared" si="0"/>
        <v>6300000</v>
      </c>
    </row>
    <row r="28" spans="1:7" ht="12.75" customHeight="1" x14ac:dyDescent="0.25">
      <c r="A28" s="35"/>
      <c r="B28" s="91" t="s">
        <v>76</v>
      </c>
      <c r="C28" s="66" t="s">
        <v>21</v>
      </c>
      <c r="D28" s="9">
        <v>90</v>
      </c>
      <c r="E28" s="5" t="s">
        <v>29</v>
      </c>
      <c r="F28" s="6">
        <v>18000</v>
      </c>
      <c r="G28" s="6">
        <f t="shared" si="0"/>
        <v>1620000</v>
      </c>
    </row>
    <row r="29" spans="1:7" ht="15" x14ac:dyDescent="0.25">
      <c r="A29" s="35"/>
      <c r="B29" s="92" t="s">
        <v>77</v>
      </c>
      <c r="C29" s="66" t="s">
        <v>21</v>
      </c>
      <c r="D29" s="9">
        <v>100</v>
      </c>
      <c r="E29" s="5" t="s">
        <v>29</v>
      </c>
      <c r="F29" s="6">
        <v>18000</v>
      </c>
      <c r="G29" s="6">
        <f t="shared" si="0"/>
        <v>1800000</v>
      </c>
    </row>
    <row r="30" spans="1:7" ht="12.75" customHeight="1" x14ac:dyDescent="0.25">
      <c r="A30" s="7"/>
      <c r="B30" s="67" t="s">
        <v>22</v>
      </c>
      <c r="C30" s="10"/>
      <c r="D30" s="10"/>
      <c r="E30" s="10"/>
      <c r="F30" s="11"/>
      <c r="G30" s="12">
        <f>SUM(G21:G29)</f>
        <v>11080000</v>
      </c>
    </row>
    <row r="31" spans="1:7" ht="12.2" customHeight="1" x14ac:dyDescent="0.25">
      <c r="A31" s="2"/>
      <c r="B31" s="83"/>
      <c r="C31" s="85"/>
      <c r="D31" s="85"/>
      <c r="E31" s="85"/>
      <c r="F31" s="93"/>
      <c r="G31" s="93"/>
    </row>
    <row r="32" spans="1:7" ht="12.2" customHeight="1" x14ac:dyDescent="0.25">
      <c r="A32" s="4"/>
      <c r="B32" s="94" t="s">
        <v>23</v>
      </c>
      <c r="C32" s="95"/>
      <c r="D32" s="96"/>
      <c r="E32" s="96"/>
      <c r="F32" s="97"/>
      <c r="G32" s="97"/>
    </row>
    <row r="33" spans="1:11" ht="24" customHeight="1" x14ac:dyDescent="0.25">
      <c r="A33" s="4"/>
      <c r="B33" s="98" t="s">
        <v>15</v>
      </c>
      <c r="C33" s="99" t="s">
        <v>16</v>
      </c>
      <c r="D33" s="99" t="s">
        <v>17</v>
      </c>
      <c r="E33" s="98" t="s">
        <v>18</v>
      </c>
      <c r="F33" s="99" t="s">
        <v>19</v>
      </c>
      <c r="G33" s="98" t="s">
        <v>20</v>
      </c>
    </row>
    <row r="34" spans="1:11" ht="12.2" customHeight="1" x14ac:dyDescent="0.25">
      <c r="A34" s="4"/>
      <c r="B34" s="100"/>
      <c r="C34" s="101"/>
      <c r="D34" s="101"/>
      <c r="E34" s="101"/>
      <c r="F34" s="100"/>
      <c r="G34" s="100"/>
    </row>
    <row r="35" spans="1:11" ht="12.2" customHeight="1" x14ac:dyDescent="0.25">
      <c r="A35" s="4"/>
      <c r="B35" s="13" t="s">
        <v>24</v>
      </c>
      <c r="C35" s="14"/>
      <c r="D35" s="14"/>
      <c r="E35" s="14"/>
      <c r="F35" s="15"/>
      <c r="G35" s="15"/>
    </row>
    <row r="36" spans="1:11" ht="12.2" customHeight="1" x14ac:dyDescent="0.25">
      <c r="A36" s="2"/>
      <c r="B36" s="102"/>
      <c r="C36" s="103"/>
      <c r="D36" s="103"/>
      <c r="E36" s="103"/>
      <c r="F36" s="104"/>
      <c r="G36" s="104"/>
    </row>
    <row r="37" spans="1:11" ht="12.2" customHeight="1" x14ac:dyDescent="0.25">
      <c r="A37" s="4"/>
      <c r="B37" s="94" t="s">
        <v>25</v>
      </c>
      <c r="C37" s="95"/>
      <c r="D37" s="96"/>
      <c r="E37" s="96"/>
      <c r="F37" s="97"/>
      <c r="G37" s="97"/>
    </row>
    <row r="38" spans="1:11" ht="24" customHeight="1" x14ac:dyDescent="0.25">
      <c r="A38" s="4"/>
      <c r="B38" s="105" t="s">
        <v>15</v>
      </c>
      <c r="C38" s="105" t="s">
        <v>16</v>
      </c>
      <c r="D38" s="105" t="s">
        <v>17</v>
      </c>
      <c r="E38" s="105" t="s">
        <v>18</v>
      </c>
      <c r="F38" s="106" t="s">
        <v>19</v>
      </c>
      <c r="G38" s="105" t="s">
        <v>20</v>
      </c>
    </row>
    <row r="39" spans="1:11" ht="12.75" customHeight="1" x14ac:dyDescent="0.25">
      <c r="A39" s="7"/>
      <c r="B39" s="75" t="s">
        <v>83</v>
      </c>
      <c r="C39" s="8" t="s">
        <v>26</v>
      </c>
      <c r="D39" s="9">
        <v>1</v>
      </c>
      <c r="E39" s="5" t="s">
        <v>78</v>
      </c>
      <c r="F39" s="6">
        <v>165000</v>
      </c>
      <c r="G39" s="6">
        <f t="shared" ref="G39:G41" si="1">(D39*F39)</f>
        <v>165000</v>
      </c>
    </row>
    <row r="40" spans="1:11" ht="12.75" customHeight="1" x14ac:dyDescent="0.25">
      <c r="A40" s="7"/>
      <c r="B40" s="75" t="s">
        <v>84</v>
      </c>
      <c r="C40" s="8" t="s">
        <v>26</v>
      </c>
      <c r="D40" s="9">
        <v>1</v>
      </c>
      <c r="E40" s="5" t="s">
        <v>28</v>
      </c>
      <c r="F40" s="6">
        <v>100000</v>
      </c>
      <c r="G40" s="6">
        <f t="shared" si="1"/>
        <v>100000</v>
      </c>
    </row>
    <row r="41" spans="1:11" ht="12.75" customHeight="1" x14ac:dyDescent="0.25">
      <c r="A41" s="7"/>
      <c r="B41" s="75" t="s">
        <v>85</v>
      </c>
      <c r="C41" s="8" t="s">
        <v>26</v>
      </c>
      <c r="D41" s="9">
        <v>3</v>
      </c>
      <c r="E41" s="5" t="s">
        <v>86</v>
      </c>
      <c r="F41" s="6">
        <v>25000</v>
      </c>
      <c r="G41" s="6">
        <f t="shared" si="1"/>
        <v>75000</v>
      </c>
    </row>
    <row r="42" spans="1:11" ht="12.75" customHeight="1" x14ac:dyDescent="0.25">
      <c r="A42" s="4"/>
      <c r="B42" s="13" t="s">
        <v>30</v>
      </c>
      <c r="C42" s="14"/>
      <c r="D42" s="14"/>
      <c r="E42" s="14"/>
      <c r="F42" s="15"/>
      <c r="G42" s="16">
        <f>SUM(G39:G41)</f>
        <v>340000</v>
      </c>
    </row>
    <row r="43" spans="1:11" ht="12.2" customHeight="1" x14ac:dyDescent="0.25">
      <c r="A43" s="2"/>
      <c r="B43" s="102"/>
      <c r="C43" s="103"/>
      <c r="D43" s="103"/>
      <c r="E43" s="103"/>
      <c r="F43" s="104"/>
      <c r="G43" s="104"/>
    </row>
    <row r="44" spans="1:11" ht="12.2" customHeight="1" x14ac:dyDescent="0.25">
      <c r="A44" s="4"/>
      <c r="B44" s="94" t="s">
        <v>31</v>
      </c>
      <c r="C44" s="95"/>
      <c r="D44" s="96"/>
      <c r="E44" s="96"/>
      <c r="F44" s="97"/>
      <c r="G44" s="97"/>
    </row>
    <row r="45" spans="1:11" ht="24" customHeight="1" x14ac:dyDescent="0.25">
      <c r="A45" s="4"/>
      <c r="B45" s="106" t="s">
        <v>32</v>
      </c>
      <c r="C45" s="106" t="s">
        <v>33</v>
      </c>
      <c r="D45" s="106" t="s">
        <v>34</v>
      </c>
      <c r="E45" s="106" t="s">
        <v>18</v>
      </c>
      <c r="F45" s="106" t="s">
        <v>19</v>
      </c>
      <c r="G45" s="106" t="s">
        <v>20</v>
      </c>
      <c r="K45" s="65"/>
    </row>
    <row r="46" spans="1:11" ht="12.75" customHeight="1" x14ac:dyDescent="0.25">
      <c r="A46" s="7"/>
      <c r="B46" s="17" t="s">
        <v>87</v>
      </c>
      <c r="C46" s="18"/>
      <c r="D46" s="18"/>
      <c r="E46" s="18"/>
      <c r="F46" s="74"/>
      <c r="G46" s="18"/>
      <c r="K46" s="65"/>
    </row>
    <row r="47" spans="1:11" ht="12.75" customHeight="1" x14ac:dyDescent="0.25">
      <c r="A47" s="7"/>
      <c r="B47" s="76" t="s">
        <v>88</v>
      </c>
      <c r="C47" s="19" t="s">
        <v>37</v>
      </c>
      <c r="D47" s="137">
        <v>5</v>
      </c>
      <c r="E47" s="138" t="s">
        <v>116</v>
      </c>
      <c r="F47" s="139">
        <v>11987.85</v>
      </c>
      <c r="G47" s="140">
        <f>D47*F47</f>
        <v>59939.25</v>
      </c>
      <c r="I47" s="72"/>
    </row>
    <row r="48" spans="1:11" ht="12.75" customHeight="1" x14ac:dyDescent="0.25">
      <c r="A48" s="7"/>
      <c r="B48" s="76" t="s">
        <v>89</v>
      </c>
      <c r="C48" s="19" t="s">
        <v>37</v>
      </c>
      <c r="D48" s="137">
        <v>5</v>
      </c>
      <c r="E48" s="138" t="s">
        <v>142</v>
      </c>
      <c r="F48" s="139">
        <v>5608.05</v>
      </c>
      <c r="G48" s="140">
        <f t="shared" ref="G48:G76" si="2">D48*F48</f>
        <v>28040.25</v>
      </c>
      <c r="I48" s="72"/>
    </row>
    <row r="49" spans="1:13" ht="12.75" customHeight="1" x14ac:dyDescent="0.25">
      <c r="A49" s="7"/>
      <c r="B49" s="76" t="s">
        <v>90</v>
      </c>
      <c r="C49" s="19" t="s">
        <v>37</v>
      </c>
      <c r="D49" s="137">
        <v>52</v>
      </c>
      <c r="E49" s="138" t="s">
        <v>27</v>
      </c>
      <c r="F49" s="139">
        <v>13994.400000000001</v>
      </c>
      <c r="G49" s="140">
        <f t="shared" si="2"/>
        <v>727708.8</v>
      </c>
      <c r="I49" s="72"/>
    </row>
    <row r="50" spans="1:13" ht="12.75" customHeight="1" x14ac:dyDescent="0.25">
      <c r="A50" s="7"/>
      <c r="B50" s="76" t="s">
        <v>91</v>
      </c>
      <c r="C50" s="19" t="s">
        <v>37</v>
      </c>
      <c r="D50" s="137">
        <v>4</v>
      </c>
      <c r="E50" s="138" t="s">
        <v>117</v>
      </c>
      <c r="F50" s="139">
        <v>5622.75</v>
      </c>
      <c r="G50" s="140">
        <f t="shared" si="2"/>
        <v>22491</v>
      </c>
      <c r="H50" s="71"/>
      <c r="I50" s="72"/>
    </row>
    <row r="51" spans="1:13" ht="12.75" customHeight="1" x14ac:dyDescent="0.25">
      <c r="A51" s="7"/>
      <c r="B51" s="76" t="s">
        <v>92</v>
      </c>
      <c r="C51" s="19" t="s">
        <v>35</v>
      </c>
      <c r="D51" s="137">
        <v>277</v>
      </c>
      <c r="E51" s="138" t="s">
        <v>118</v>
      </c>
      <c r="F51" s="139">
        <v>1480</v>
      </c>
      <c r="G51" s="140">
        <f t="shared" si="2"/>
        <v>409960</v>
      </c>
      <c r="H51" s="71"/>
      <c r="I51" s="72"/>
    </row>
    <row r="52" spans="1:13" ht="12.75" customHeight="1" x14ac:dyDescent="0.25">
      <c r="A52" s="7"/>
      <c r="B52" s="76" t="s">
        <v>93</v>
      </c>
      <c r="C52" s="19" t="s">
        <v>35</v>
      </c>
      <c r="D52" s="137">
        <v>246</v>
      </c>
      <c r="E52" s="138" t="s">
        <v>118</v>
      </c>
      <c r="F52" s="139">
        <v>320</v>
      </c>
      <c r="G52" s="140">
        <f t="shared" si="2"/>
        <v>78720</v>
      </c>
      <c r="H52" s="71"/>
      <c r="I52" s="72"/>
    </row>
    <row r="53" spans="1:13" ht="12.75" customHeight="1" x14ac:dyDescent="0.25">
      <c r="A53" s="7"/>
      <c r="B53" s="76" t="s">
        <v>94</v>
      </c>
      <c r="C53" s="19" t="s">
        <v>35</v>
      </c>
      <c r="D53" s="137">
        <v>76</v>
      </c>
      <c r="E53" s="138" t="s">
        <v>118</v>
      </c>
      <c r="F53" s="139">
        <v>749.7</v>
      </c>
      <c r="G53" s="140">
        <f t="shared" si="2"/>
        <v>56977.200000000004</v>
      </c>
      <c r="H53" s="71"/>
      <c r="I53" s="72"/>
    </row>
    <row r="54" spans="1:13" ht="12.75" customHeight="1" x14ac:dyDescent="0.25">
      <c r="A54" s="7"/>
      <c r="B54" s="76" t="s">
        <v>95</v>
      </c>
      <c r="C54" s="19" t="s">
        <v>35</v>
      </c>
      <c r="D54" s="137">
        <v>252</v>
      </c>
      <c r="E54" s="138" t="s">
        <v>118</v>
      </c>
      <c r="F54" s="139">
        <v>1120</v>
      </c>
      <c r="G54" s="140">
        <f t="shared" si="2"/>
        <v>282240</v>
      </c>
      <c r="H54" s="71"/>
      <c r="I54" s="72"/>
    </row>
    <row r="55" spans="1:13" ht="12.75" customHeight="1" x14ac:dyDescent="0.25">
      <c r="A55" s="7"/>
      <c r="B55" s="76" t="s">
        <v>96</v>
      </c>
      <c r="C55" s="19" t="s">
        <v>37</v>
      </c>
      <c r="D55" s="137">
        <v>13</v>
      </c>
      <c r="E55" s="138" t="s">
        <v>118</v>
      </c>
      <c r="F55" s="139">
        <v>3748.5</v>
      </c>
      <c r="G55" s="140">
        <f t="shared" si="2"/>
        <v>48730.5</v>
      </c>
      <c r="H55" s="71"/>
      <c r="I55" s="72"/>
      <c r="M55" s="73"/>
    </row>
    <row r="56" spans="1:13" ht="12.75" customHeight="1" x14ac:dyDescent="0.25">
      <c r="A56" s="7"/>
      <c r="B56" s="76" t="s">
        <v>97</v>
      </c>
      <c r="C56" s="19" t="s">
        <v>37</v>
      </c>
      <c r="D56" s="137">
        <v>17</v>
      </c>
      <c r="E56" s="138" t="s">
        <v>118</v>
      </c>
      <c r="F56" s="139">
        <v>2499</v>
      </c>
      <c r="G56" s="140">
        <f t="shared" si="2"/>
        <v>42483</v>
      </c>
      <c r="H56" s="71"/>
      <c r="I56" s="72"/>
    </row>
    <row r="57" spans="1:13" ht="12.75" customHeight="1" x14ac:dyDescent="0.25">
      <c r="A57" s="7"/>
      <c r="B57" s="76" t="s">
        <v>98</v>
      </c>
      <c r="C57" s="19" t="s">
        <v>35</v>
      </c>
      <c r="D57" s="137">
        <v>151</v>
      </c>
      <c r="E57" s="138" t="s">
        <v>118</v>
      </c>
      <c r="F57" s="139">
        <v>224.70000000000002</v>
      </c>
      <c r="G57" s="140">
        <f t="shared" si="2"/>
        <v>33929.700000000004</v>
      </c>
      <c r="H57" s="71"/>
      <c r="I57" s="72"/>
    </row>
    <row r="58" spans="1:13" ht="12.75" customHeight="1" x14ac:dyDescent="0.25">
      <c r="A58" s="7"/>
      <c r="B58" s="76" t="s">
        <v>99</v>
      </c>
      <c r="C58" s="19" t="s">
        <v>35</v>
      </c>
      <c r="D58" s="137">
        <v>55</v>
      </c>
      <c r="E58" s="138" t="s">
        <v>118</v>
      </c>
      <c r="F58" s="139">
        <v>961.80000000000007</v>
      </c>
      <c r="G58" s="140">
        <f t="shared" si="2"/>
        <v>52899.000000000007</v>
      </c>
      <c r="H58" s="71"/>
      <c r="I58" s="72"/>
    </row>
    <row r="59" spans="1:13" ht="12.75" customHeight="1" x14ac:dyDescent="0.25">
      <c r="A59" s="7"/>
      <c r="B59" s="76" t="s">
        <v>100</v>
      </c>
      <c r="C59" s="19" t="s">
        <v>35</v>
      </c>
      <c r="D59" s="137">
        <v>67</v>
      </c>
      <c r="E59" s="138" t="s">
        <v>118</v>
      </c>
      <c r="F59" s="139">
        <v>349.65000000000003</v>
      </c>
      <c r="G59" s="140">
        <f t="shared" si="2"/>
        <v>23426.550000000003</v>
      </c>
      <c r="H59" s="71"/>
      <c r="I59" s="72"/>
    </row>
    <row r="60" spans="1:13" ht="12.75" customHeight="1" x14ac:dyDescent="0.25">
      <c r="A60" s="7"/>
      <c r="B60" s="21" t="s">
        <v>101</v>
      </c>
      <c r="C60" s="22"/>
      <c r="D60" s="141"/>
      <c r="E60" s="142"/>
      <c r="F60" s="139"/>
      <c r="G60" s="140"/>
      <c r="I60" s="72"/>
    </row>
    <row r="61" spans="1:13" ht="12.75" customHeight="1" x14ac:dyDescent="0.25">
      <c r="A61" s="7"/>
      <c r="B61" s="76" t="s">
        <v>102</v>
      </c>
      <c r="C61" s="19" t="s">
        <v>37</v>
      </c>
      <c r="D61" s="137">
        <v>4</v>
      </c>
      <c r="E61" s="138" t="s">
        <v>78</v>
      </c>
      <c r="F61" s="139">
        <v>2750</v>
      </c>
      <c r="G61" s="140">
        <f t="shared" si="2"/>
        <v>11000</v>
      </c>
      <c r="I61" s="72"/>
    </row>
    <row r="62" spans="1:13" ht="12.75" customHeight="1" x14ac:dyDescent="0.25">
      <c r="A62" s="7"/>
      <c r="B62" s="76" t="s">
        <v>103</v>
      </c>
      <c r="C62" s="19" t="s">
        <v>35</v>
      </c>
      <c r="D62" s="137">
        <v>6</v>
      </c>
      <c r="E62" s="138" t="s">
        <v>78</v>
      </c>
      <c r="F62" s="139">
        <v>7497</v>
      </c>
      <c r="G62" s="140">
        <f t="shared" si="2"/>
        <v>44982</v>
      </c>
      <c r="I62" s="72"/>
    </row>
    <row r="63" spans="1:13" ht="12.75" customHeight="1" x14ac:dyDescent="0.25">
      <c r="A63" s="7"/>
      <c r="B63" s="76" t="s">
        <v>104</v>
      </c>
      <c r="C63" s="19" t="s">
        <v>35</v>
      </c>
      <c r="D63" s="137">
        <v>1</v>
      </c>
      <c r="E63" s="138" t="s">
        <v>119</v>
      </c>
      <c r="F63" s="139">
        <v>119952</v>
      </c>
      <c r="G63" s="140">
        <f t="shared" si="2"/>
        <v>119952</v>
      </c>
      <c r="I63" s="72"/>
    </row>
    <row r="64" spans="1:13" ht="12.75" customHeight="1" x14ac:dyDescent="0.25">
      <c r="A64" s="7"/>
      <c r="B64" s="76" t="s">
        <v>105</v>
      </c>
      <c r="C64" s="19" t="s">
        <v>35</v>
      </c>
      <c r="D64" s="137">
        <v>1</v>
      </c>
      <c r="E64" s="138" t="s">
        <v>119</v>
      </c>
      <c r="F64" s="139">
        <v>24990</v>
      </c>
      <c r="G64" s="140">
        <f t="shared" si="2"/>
        <v>24990</v>
      </c>
      <c r="I64" s="72"/>
    </row>
    <row r="65" spans="1:9" ht="12.75" customHeight="1" x14ac:dyDescent="0.25">
      <c r="A65" s="7"/>
      <c r="B65" s="21" t="s">
        <v>36</v>
      </c>
      <c r="C65" s="22"/>
      <c r="D65" s="141"/>
      <c r="E65" s="142"/>
      <c r="F65" s="139"/>
      <c r="G65" s="140"/>
      <c r="I65" s="72"/>
    </row>
    <row r="66" spans="1:9" ht="12.75" customHeight="1" x14ac:dyDescent="0.25">
      <c r="A66" s="7"/>
      <c r="B66" s="76" t="s">
        <v>106</v>
      </c>
      <c r="C66" s="19" t="s">
        <v>37</v>
      </c>
      <c r="D66" s="137">
        <v>20</v>
      </c>
      <c r="E66" s="138" t="s">
        <v>143</v>
      </c>
      <c r="F66" s="139">
        <v>14000</v>
      </c>
      <c r="G66" s="140">
        <f t="shared" si="2"/>
        <v>280000</v>
      </c>
      <c r="I66" s="72"/>
    </row>
    <row r="67" spans="1:9" ht="12.75" customHeight="1" x14ac:dyDescent="0.25">
      <c r="A67" s="7"/>
      <c r="B67" s="76" t="s">
        <v>107</v>
      </c>
      <c r="C67" s="19" t="s">
        <v>37</v>
      </c>
      <c r="D67" s="137">
        <v>2</v>
      </c>
      <c r="E67" s="138" t="s">
        <v>120</v>
      </c>
      <c r="F67" s="139">
        <v>8872.5</v>
      </c>
      <c r="G67" s="140">
        <f t="shared" si="2"/>
        <v>17745</v>
      </c>
      <c r="I67" s="72"/>
    </row>
    <row r="68" spans="1:9" ht="12.75" customHeight="1" x14ac:dyDescent="0.25">
      <c r="A68" s="7"/>
      <c r="B68" s="76" t="s">
        <v>108</v>
      </c>
      <c r="C68" s="19" t="s">
        <v>37</v>
      </c>
      <c r="D68" s="137">
        <v>2</v>
      </c>
      <c r="E68" s="138" t="s">
        <v>121</v>
      </c>
      <c r="F68" s="139">
        <v>18742.5</v>
      </c>
      <c r="G68" s="140">
        <f t="shared" si="2"/>
        <v>37485</v>
      </c>
      <c r="I68" s="72"/>
    </row>
    <row r="69" spans="1:9" ht="12.75" customHeight="1" x14ac:dyDescent="0.25">
      <c r="A69" s="7"/>
      <c r="B69" s="21" t="s">
        <v>38</v>
      </c>
      <c r="C69" s="22"/>
      <c r="D69" s="141"/>
      <c r="E69" s="142"/>
      <c r="F69" s="139"/>
      <c r="G69" s="140"/>
      <c r="I69" s="72"/>
    </row>
    <row r="70" spans="1:9" ht="12.75" customHeight="1" x14ac:dyDescent="0.25">
      <c r="A70" s="7"/>
      <c r="B70" s="70" t="s">
        <v>109</v>
      </c>
      <c r="C70" s="69" t="s">
        <v>37</v>
      </c>
      <c r="D70" s="143">
        <v>4</v>
      </c>
      <c r="E70" s="144" t="s">
        <v>122</v>
      </c>
      <c r="F70" s="139">
        <v>7497</v>
      </c>
      <c r="G70" s="140">
        <f t="shared" si="2"/>
        <v>29988</v>
      </c>
      <c r="I70" s="72"/>
    </row>
    <row r="71" spans="1:9" ht="12.75" customHeight="1" x14ac:dyDescent="0.25">
      <c r="A71" s="7"/>
      <c r="B71" s="70" t="s">
        <v>110</v>
      </c>
      <c r="C71" s="69" t="s">
        <v>37</v>
      </c>
      <c r="D71" s="143">
        <v>4</v>
      </c>
      <c r="E71" s="144" t="s">
        <v>123</v>
      </c>
      <c r="F71" s="139">
        <v>11245.5</v>
      </c>
      <c r="G71" s="140">
        <f t="shared" si="2"/>
        <v>44982</v>
      </c>
      <c r="I71" s="72"/>
    </row>
    <row r="72" spans="1:9" ht="12.75" customHeight="1" x14ac:dyDescent="0.25">
      <c r="A72" s="7"/>
      <c r="B72" s="70" t="s">
        <v>111</v>
      </c>
      <c r="C72" s="69" t="s">
        <v>37</v>
      </c>
      <c r="D72" s="143">
        <v>2</v>
      </c>
      <c r="E72" s="144" t="s">
        <v>124</v>
      </c>
      <c r="F72" s="139">
        <v>10893.75</v>
      </c>
      <c r="G72" s="140">
        <f t="shared" si="2"/>
        <v>21787.5</v>
      </c>
      <c r="I72" s="72"/>
    </row>
    <row r="73" spans="1:9" ht="12.75" customHeight="1" x14ac:dyDescent="0.25">
      <c r="A73" s="7"/>
      <c r="B73" s="70" t="s">
        <v>112</v>
      </c>
      <c r="C73" s="69" t="s">
        <v>35</v>
      </c>
      <c r="D73" s="143">
        <v>2</v>
      </c>
      <c r="E73" s="144" t="s">
        <v>119</v>
      </c>
      <c r="F73" s="139">
        <v>74970</v>
      </c>
      <c r="G73" s="140">
        <f t="shared" si="2"/>
        <v>149940</v>
      </c>
      <c r="I73" s="72"/>
    </row>
    <row r="74" spans="1:9" ht="12.75" customHeight="1" x14ac:dyDescent="0.25">
      <c r="A74" s="7"/>
      <c r="B74" s="68" t="s">
        <v>40</v>
      </c>
      <c r="C74" s="69"/>
      <c r="D74" s="143"/>
      <c r="E74" s="144"/>
      <c r="F74" s="139"/>
      <c r="G74" s="140"/>
      <c r="I74" s="72"/>
    </row>
    <row r="75" spans="1:9" ht="12.75" customHeight="1" x14ac:dyDescent="0.25">
      <c r="A75" s="7"/>
      <c r="B75" s="70" t="s">
        <v>113</v>
      </c>
      <c r="C75" s="69" t="s">
        <v>37</v>
      </c>
      <c r="D75" s="143">
        <v>2</v>
      </c>
      <c r="E75" s="144" t="s">
        <v>119</v>
      </c>
      <c r="F75" s="139">
        <v>29988</v>
      </c>
      <c r="G75" s="140">
        <f t="shared" si="2"/>
        <v>59976</v>
      </c>
      <c r="I75" s="72"/>
    </row>
    <row r="76" spans="1:9" ht="12.75" customHeight="1" x14ac:dyDescent="0.25">
      <c r="A76" s="7"/>
      <c r="B76" s="23" t="s">
        <v>114</v>
      </c>
      <c r="C76" s="24" t="s">
        <v>115</v>
      </c>
      <c r="D76" s="145">
        <v>20</v>
      </c>
      <c r="E76" s="146" t="s">
        <v>28</v>
      </c>
      <c r="F76" s="139">
        <v>8400</v>
      </c>
      <c r="G76" s="140">
        <f t="shared" si="2"/>
        <v>168000</v>
      </c>
      <c r="I76" s="72"/>
    </row>
    <row r="77" spans="1:9" ht="13.7" customHeight="1" x14ac:dyDescent="0.25">
      <c r="A77" s="4"/>
      <c r="B77" s="13" t="s">
        <v>39</v>
      </c>
      <c r="C77" s="14"/>
      <c r="D77" s="14"/>
      <c r="E77" s="14"/>
      <c r="F77" s="107"/>
      <c r="G77" s="16">
        <f>SUM(G46:G76)</f>
        <v>2878372.75</v>
      </c>
    </row>
    <row r="78" spans="1:9" ht="12.2" customHeight="1" x14ac:dyDescent="0.25">
      <c r="A78" s="2"/>
      <c r="B78" s="102"/>
      <c r="C78" s="103"/>
      <c r="D78" s="103"/>
      <c r="E78" s="108"/>
      <c r="F78" s="104"/>
      <c r="G78" s="104"/>
    </row>
    <row r="79" spans="1:9" ht="12.2" customHeight="1" x14ac:dyDescent="0.25">
      <c r="A79" s="4"/>
      <c r="B79" s="94" t="s">
        <v>40</v>
      </c>
      <c r="C79" s="95"/>
      <c r="D79" s="96"/>
      <c r="E79" s="96"/>
      <c r="F79" s="97"/>
      <c r="G79" s="97"/>
    </row>
    <row r="80" spans="1:9" ht="24" customHeight="1" x14ac:dyDescent="0.25">
      <c r="A80" s="4"/>
      <c r="B80" s="105" t="s">
        <v>41</v>
      </c>
      <c r="C80" s="106" t="s">
        <v>33</v>
      </c>
      <c r="D80" s="106" t="s">
        <v>34</v>
      </c>
      <c r="E80" s="105" t="s">
        <v>18</v>
      </c>
      <c r="F80" s="106" t="s">
        <v>19</v>
      </c>
      <c r="G80" s="105" t="s">
        <v>20</v>
      </c>
    </row>
    <row r="81" spans="1:8" ht="12.75" customHeight="1" x14ac:dyDescent="0.25">
      <c r="A81" s="7"/>
      <c r="B81" s="75" t="s">
        <v>125</v>
      </c>
      <c r="C81" s="19" t="s">
        <v>130</v>
      </c>
      <c r="D81" s="20">
        <v>2</v>
      </c>
      <c r="E81" s="5" t="s">
        <v>29</v>
      </c>
      <c r="F81" s="150">
        <v>150000</v>
      </c>
      <c r="G81" s="150">
        <f>D81*F81</f>
        <v>300000</v>
      </c>
    </row>
    <row r="82" spans="1:8" ht="12.75" customHeight="1" x14ac:dyDescent="0.25">
      <c r="A82" s="7"/>
      <c r="B82" s="75" t="s">
        <v>126</v>
      </c>
      <c r="C82" s="19" t="s">
        <v>130</v>
      </c>
      <c r="D82" s="20">
        <v>1</v>
      </c>
      <c r="E82" s="5" t="s">
        <v>132</v>
      </c>
      <c r="F82" s="150">
        <v>126000</v>
      </c>
      <c r="G82" s="150">
        <f t="shared" ref="G82:G85" si="3">D82*F82</f>
        <v>126000</v>
      </c>
    </row>
    <row r="83" spans="1:8" ht="12.75" customHeight="1" x14ac:dyDescent="0.25">
      <c r="A83" s="7"/>
      <c r="B83" s="75" t="s">
        <v>127</v>
      </c>
      <c r="C83" s="19" t="s">
        <v>131</v>
      </c>
      <c r="D83" s="20">
        <v>3000</v>
      </c>
      <c r="E83" s="5" t="s">
        <v>132</v>
      </c>
      <c r="F83" s="150">
        <v>120</v>
      </c>
      <c r="G83" s="150">
        <f t="shared" si="3"/>
        <v>360000</v>
      </c>
    </row>
    <row r="84" spans="1:8" ht="12.75" customHeight="1" x14ac:dyDescent="0.25">
      <c r="A84" s="7"/>
      <c r="B84" s="75" t="s">
        <v>128</v>
      </c>
      <c r="C84" s="19" t="s">
        <v>16</v>
      </c>
      <c r="D84" s="20">
        <v>1</v>
      </c>
      <c r="E84" s="5" t="s">
        <v>79</v>
      </c>
      <c r="F84" s="150">
        <v>24000</v>
      </c>
      <c r="G84" s="150">
        <f t="shared" si="3"/>
        <v>24000</v>
      </c>
      <c r="H84" s="71"/>
    </row>
    <row r="85" spans="1:8" ht="12.75" customHeight="1" x14ac:dyDescent="0.25">
      <c r="A85" s="7"/>
      <c r="B85" s="75" t="s">
        <v>129</v>
      </c>
      <c r="C85" s="19" t="s">
        <v>16</v>
      </c>
      <c r="D85" s="20">
        <v>1</v>
      </c>
      <c r="E85" s="5" t="s">
        <v>133</v>
      </c>
      <c r="F85" s="150">
        <v>52000</v>
      </c>
      <c r="G85" s="150">
        <f t="shared" si="3"/>
        <v>52000</v>
      </c>
      <c r="H85" s="71"/>
    </row>
    <row r="86" spans="1:8" ht="13.7" customHeight="1" x14ac:dyDescent="0.25">
      <c r="A86" s="4"/>
      <c r="B86" s="109" t="s">
        <v>42</v>
      </c>
      <c r="C86" s="110"/>
      <c r="D86" s="110"/>
      <c r="E86" s="151"/>
      <c r="F86" s="151"/>
      <c r="G86" s="152">
        <f>SUM(G81:G85)</f>
        <v>862000</v>
      </c>
    </row>
    <row r="87" spans="1:8" ht="12.2" customHeight="1" x14ac:dyDescent="0.25">
      <c r="A87" s="2"/>
      <c r="B87" s="111"/>
      <c r="C87" s="111"/>
      <c r="D87" s="111"/>
      <c r="E87" s="111"/>
      <c r="F87" s="112"/>
      <c r="G87" s="112"/>
    </row>
    <row r="88" spans="1:8" ht="12.2" customHeight="1" x14ac:dyDescent="0.25">
      <c r="A88" s="35"/>
      <c r="B88" s="113" t="s">
        <v>43</v>
      </c>
      <c r="C88" s="114"/>
      <c r="D88" s="114"/>
      <c r="E88" s="114"/>
      <c r="F88" s="114"/>
      <c r="G88" s="115">
        <f>G30+G42+G77+G86</f>
        <v>15160372.75</v>
      </c>
    </row>
    <row r="89" spans="1:8" ht="12.2" customHeight="1" x14ac:dyDescent="0.25">
      <c r="A89" s="35"/>
      <c r="B89" s="116" t="s">
        <v>44</v>
      </c>
      <c r="C89" s="117"/>
      <c r="D89" s="117"/>
      <c r="E89" s="117"/>
      <c r="F89" s="117"/>
      <c r="G89" s="118">
        <f>G88*0.05</f>
        <v>758018.63750000007</v>
      </c>
    </row>
    <row r="90" spans="1:8" ht="12.2" customHeight="1" x14ac:dyDescent="0.25">
      <c r="A90" s="35"/>
      <c r="B90" s="119" t="s">
        <v>45</v>
      </c>
      <c r="C90" s="120"/>
      <c r="D90" s="120"/>
      <c r="E90" s="120"/>
      <c r="F90" s="120"/>
      <c r="G90" s="121">
        <f>G89+G88</f>
        <v>15918391.387499999</v>
      </c>
    </row>
    <row r="91" spans="1:8" ht="12.2" customHeight="1" x14ac:dyDescent="0.25">
      <c r="A91" s="35"/>
      <c r="B91" s="116" t="s">
        <v>46</v>
      </c>
      <c r="C91" s="117"/>
      <c r="D91" s="117"/>
      <c r="E91" s="117"/>
      <c r="F91" s="117"/>
      <c r="G91" s="118">
        <f>G12</f>
        <v>30000000</v>
      </c>
    </row>
    <row r="92" spans="1:8" ht="12.2" customHeight="1" x14ac:dyDescent="0.25">
      <c r="A92" s="35"/>
      <c r="B92" s="122" t="s">
        <v>47</v>
      </c>
      <c r="C92" s="123"/>
      <c r="D92" s="123"/>
      <c r="E92" s="123"/>
      <c r="F92" s="123"/>
      <c r="G92" s="147">
        <f>G91-G90</f>
        <v>14081608.612500001</v>
      </c>
    </row>
    <row r="93" spans="1:8" ht="12.2" customHeight="1" x14ac:dyDescent="0.25">
      <c r="A93" s="35"/>
      <c r="B93" s="36" t="s">
        <v>48</v>
      </c>
      <c r="C93" s="37"/>
      <c r="D93" s="37"/>
      <c r="E93" s="37"/>
      <c r="F93" s="37"/>
      <c r="G93" s="32"/>
    </row>
    <row r="94" spans="1:8" ht="12.75" customHeight="1" thickBot="1" x14ac:dyDescent="0.3">
      <c r="A94" s="35"/>
      <c r="B94" s="38"/>
      <c r="C94" s="37"/>
      <c r="D94" s="37"/>
      <c r="E94" s="37"/>
      <c r="F94" s="37"/>
      <c r="G94" s="32"/>
    </row>
    <row r="95" spans="1:8" ht="12.2" customHeight="1" x14ac:dyDescent="0.25">
      <c r="A95" s="35"/>
      <c r="B95" s="50" t="s">
        <v>49</v>
      </c>
      <c r="C95" s="51"/>
      <c r="D95" s="51"/>
      <c r="E95" s="51"/>
      <c r="F95" s="52"/>
      <c r="G95" s="32"/>
    </row>
    <row r="96" spans="1:8" ht="12.2" customHeight="1" x14ac:dyDescent="0.25">
      <c r="A96" s="35"/>
      <c r="B96" s="53" t="s">
        <v>50</v>
      </c>
      <c r="C96" s="34"/>
      <c r="D96" s="34"/>
      <c r="E96" s="34"/>
      <c r="F96" s="54"/>
      <c r="G96" s="32"/>
    </row>
    <row r="97" spans="1:7" ht="12.2" customHeight="1" x14ac:dyDescent="0.25">
      <c r="A97" s="35"/>
      <c r="B97" s="53" t="s">
        <v>51</v>
      </c>
      <c r="C97" s="34"/>
      <c r="D97" s="34"/>
      <c r="E97" s="34"/>
      <c r="F97" s="54"/>
      <c r="G97" s="32"/>
    </row>
    <row r="98" spans="1:7" ht="12.2" customHeight="1" x14ac:dyDescent="0.25">
      <c r="A98" s="35"/>
      <c r="B98" s="53" t="s">
        <v>52</v>
      </c>
      <c r="C98" s="34"/>
      <c r="D98" s="34"/>
      <c r="E98" s="34"/>
      <c r="F98" s="54"/>
      <c r="G98" s="32"/>
    </row>
    <row r="99" spans="1:7" ht="12.2" customHeight="1" x14ac:dyDescent="0.25">
      <c r="A99" s="35"/>
      <c r="B99" s="53" t="s">
        <v>53</v>
      </c>
      <c r="C99" s="34"/>
      <c r="D99" s="34"/>
      <c r="E99" s="34"/>
      <c r="F99" s="54"/>
      <c r="G99" s="32"/>
    </row>
    <row r="100" spans="1:7" ht="12.2" customHeight="1" x14ac:dyDescent="0.25">
      <c r="A100" s="35"/>
      <c r="B100" s="53" t="s">
        <v>54</v>
      </c>
      <c r="C100" s="34"/>
      <c r="D100" s="34"/>
      <c r="E100" s="34"/>
      <c r="F100" s="54"/>
      <c r="G100" s="32"/>
    </row>
    <row r="101" spans="1:7" ht="12.75" customHeight="1" thickBot="1" x14ac:dyDescent="0.3">
      <c r="A101" s="35"/>
      <c r="B101" s="55" t="s">
        <v>55</v>
      </c>
      <c r="C101" s="56"/>
      <c r="D101" s="56"/>
      <c r="E101" s="56"/>
      <c r="F101" s="57"/>
      <c r="G101" s="32"/>
    </row>
    <row r="102" spans="1:7" ht="12.75" customHeight="1" x14ac:dyDescent="0.25">
      <c r="A102" s="35"/>
      <c r="B102" s="48"/>
      <c r="C102" s="34"/>
      <c r="D102" s="34"/>
      <c r="E102" s="34"/>
      <c r="F102" s="34"/>
      <c r="G102" s="32"/>
    </row>
    <row r="103" spans="1:7" ht="15" customHeight="1" thickBot="1" x14ac:dyDescent="0.3">
      <c r="A103" s="35"/>
      <c r="B103" s="157" t="s">
        <v>56</v>
      </c>
      <c r="C103" s="158"/>
      <c r="D103" s="47"/>
      <c r="E103" s="26"/>
      <c r="F103" s="26"/>
      <c r="G103" s="32"/>
    </row>
    <row r="104" spans="1:7" ht="12.2" customHeight="1" x14ac:dyDescent="0.25">
      <c r="A104" s="35"/>
      <c r="B104" s="40" t="s">
        <v>41</v>
      </c>
      <c r="C104" s="154" t="s">
        <v>136</v>
      </c>
      <c r="D104" s="41" t="s">
        <v>57</v>
      </c>
      <c r="E104" s="26"/>
      <c r="F104" s="26"/>
      <c r="G104" s="32"/>
    </row>
    <row r="105" spans="1:7" ht="12.2" customHeight="1" x14ac:dyDescent="0.25">
      <c r="A105" s="35"/>
      <c r="B105" s="42" t="s">
        <v>58</v>
      </c>
      <c r="C105" s="27">
        <f>G30</f>
        <v>11080000</v>
      </c>
      <c r="D105" s="43">
        <f>(C105/C111)</f>
        <v>0.69605023084811368</v>
      </c>
      <c r="E105" s="26"/>
      <c r="F105" s="26"/>
      <c r="G105" s="32"/>
    </row>
    <row r="106" spans="1:7" ht="12.2" customHeight="1" x14ac:dyDescent="0.25">
      <c r="A106" s="35"/>
      <c r="B106" s="42" t="s">
        <v>59</v>
      </c>
      <c r="C106" s="28">
        <v>0</v>
      </c>
      <c r="D106" s="43">
        <v>0</v>
      </c>
      <c r="E106" s="26"/>
      <c r="F106" s="26"/>
      <c r="G106" s="32"/>
    </row>
    <row r="107" spans="1:7" ht="12.2" customHeight="1" x14ac:dyDescent="0.25">
      <c r="A107" s="35"/>
      <c r="B107" s="42" t="s">
        <v>60</v>
      </c>
      <c r="C107" s="27">
        <f>G42</f>
        <v>340000</v>
      </c>
      <c r="D107" s="43">
        <f>(C107/C111)</f>
        <v>2.1358942101837426E-2</v>
      </c>
      <c r="E107" s="26"/>
      <c r="F107" s="26"/>
      <c r="G107" s="32"/>
    </row>
    <row r="108" spans="1:7" ht="12.2" customHeight="1" x14ac:dyDescent="0.25">
      <c r="A108" s="35"/>
      <c r="B108" s="42" t="s">
        <v>32</v>
      </c>
      <c r="C108" s="27">
        <f>G77</f>
        <v>2878372.75</v>
      </c>
      <c r="D108" s="43">
        <f>(C108/C111)</f>
        <v>0.18082057916104874</v>
      </c>
      <c r="E108" s="26"/>
      <c r="F108" s="26"/>
      <c r="G108" s="32"/>
    </row>
    <row r="109" spans="1:7" ht="12.2" customHeight="1" x14ac:dyDescent="0.25">
      <c r="A109" s="35"/>
      <c r="B109" s="42" t="s">
        <v>61</v>
      </c>
      <c r="C109" s="29">
        <f>G86</f>
        <v>862000</v>
      </c>
      <c r="D109" s="43">
        <f>(C109/C111)</f>
        <v>5.4151200269952529E-2</v>
      </c>
      <c r="E109" s="31"/>
      <c r="F109" s="31"/>
      <c r="G109" s="32"/>
    </row>
    <row r="110" spans="1:7" ht="12.2" customHeight="1" x14ac:dyDescent="0.25">
      <c r="A110" s="35"/>
      <c r="B110" s="42" t="s">
        <v>62</v>
      </c>
      <c r="C110" s="29">
        <f>G89</f>
        <v>758018.63750000007</v>
      </c>
      <c r="D110" s="43">
        <f>(C110/C111)</f>
        <v>4.7619047619047623E-2</v>
      </c>
      <c r="E110" s="31"/>
      <c r="F110" s="31"/>
      <c r="G110" s="32"/>
    </row>
    <row r="111" spans="1:7" ht="12.75" customHeight="1" thickBot="1" x14ac:dyDescent="0.3">
      <c r="A111" s="35"/>
      <c r="B111" s="44" t="s">
        <v>145</v>
      </c>
      <c r="C111" s="45">
        <f>SUM(C105:C110)</f>
        <v>15918391.387499999</v>
      </c>
      <c r="D111" s="46">
        <f>SUM(D105:D110)</f>
        <v>1</v>
      </c>
      <c r="E111" s="31"/>
      <c r="F111" s="31"/>
      <c r="G111" s="32"/>
    </row>
    <row r="112" spans="1:7" ht="12.2" customHeight="1" x14ac:dyDescent="0.25">
      <c r="A112" s="35"/>
      <c r="B112" s="38"/>
      <c r="C112" s="37"/>
      <c r="D112" s="37"/>
      <c r="E112" s="37"/>
      <c r="F112" s="37"/>
      <c r="G112" s="32"/>
    </row>
    <row r="113" spans="1:7" ht="12.75" customHeight="1" x14ac:dyDescent="0.25">
      <c r="A113" s="35"/>
      <c r="B113" s="39"/>
      <c r="C113" s="37"/>
      <c r="D113" s="37"/>
      <c r="E113" s="37"/>
      <c r="F113" s="37"/>
      <c r="G113" s="32"/>
    </row>
    <row r="114" spans="1:7" ht="12.2" customHeight="1" thickBot="1" x14ac:dyDescent="0.3">
      <c r="A114" s="25"/>
      <c r="B114" s="59"/>
      <c r="C114" s="60" t="s">
        <v>138</v>
      </c>
      <c r="D114" s="61"/>
      <c r="E114" s="62"/>
      <c r="F114" s="30"/>
      <c r="G114" s="32"/>
    </row>
    <row r="115" spans="1:7" ht="12.2" customHeight="1" x14ac:dyDescent="0.25">
      <c r="A115" s="35"/>
      <c r="B115" s="63" t="s">
        <v>137</v>
      </c>
      <c r="C115" s="148">
        <v>9000</v>
      </c>
      <c r="D115" s="148">
        <v>10000</v>
      </c>
      <c r="E115" s="149">
        <v>11000</v>
      </c>
      <c r="F115" s="58"/>
      <c r="G115" s="33"/>
    </row>
    <row r="116" spans="1:7" ht="12.75" customHeight="1" thickBot="1" x14ac:dyDescent="0.3">
      <c r="A116" s="35"/>
      <c r="B116" s="44" t="s">
        <v>139</v>
      </c>
      <c r="C116" s="45">
        <f>(G90/C115)</f>
        <v>1768.7101541666666</v>
      </c>
      <c r="D116" s="45">
        <f>(G90/D115)</f>
        <v>1591.8391387499998</v>
      </c>
      <c r="E116" s="64">
        <f>(G90/E115)</f>
        <v>1447.1264897727272</v>
      </c>
      <c r="F116" s="58"/>
      <c r="G116" s="33"/>
    </row>
    <row r="117" spans="1:7" ht="15.6" customHeight="1" x14ac:dyDescent="0.25">
      <c r="A117" s="35"/>
      <c r="B117" s="49" t="s">
        <v>63</v>
      </c>
      <c r="C117" s="34"/>
      <c r="D117" s="34"/>
      <c r="E117" s="34"/>
      <c r="F117" s="34"/>
      <c r="G117" s="34"/>
    </row>
  </sheetData>
  <mergeCells count="8">
    <mergeCell ref="B17:G17"/>
    <mergeCell ref="B103:C103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ARANDANO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2022-07-05T17:43:02Z</dcterms:modified>
</cp:coreProperties>
</file>