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MUCO\"/>
    </mc:Choice>
  </mc:AlternateContent>
  <bookViews>
    <workbookView xWindow="0" yWindow="0" windowWidth="24000" windowHeight="9735"/>
  </bookViews>
  <sheets>
    <sheet name="ARANDANO" sheetId="1" r:id="rId1"/>
  </sheets>
  <definedNames>
    <definedName name="_xlnm.Print_Area" localSheetId="0">ARANDANO!$A$1:$G$114</definedName>
  </definedNames>
  <calcPr calcId="152511"/>
</workbook>
</file>

<file path=xl/calcChain.xml><?xml version="1.0" encoding="utf-8"?>
<calcChain xmlns="http://schemas.openxmlformats.org/spreadsheetml/2006/main">
  <c r="C107" i="1" l="1"/>
  <c r="G82" i="1" l="1"/>
  <c r="G81" i="1"/>
  <c r="G80" i="1"/>
  <c r="G79" i="1"/>
  <c r="G78" i="1"/>
  <c r="G39" i="1"/>
  <c r="G38" i="1"/>
  <c r="G37" i="1"/>
  <c r="C103" i="1" l="1"/>
  <c r="G71" i="1" l="1"/>
  <c r="G73" i="1"/>
  <c r="G46" i="1"/>
  <c r="G47" i="1"/>
  <c r="G48" i="1"/>
  <c r="G49" i="1"/>
  <c r="G51" i="1"/>
  <c r="G52" i="1"/>
  <c r="G53" i="1"/>
  <c r="G54" i="1"/>
  <c r="G55" i="1"/>
  <c r="G57" i="1"/>
  <c r="G58" i="1"/>
  <c r="G59" i="1"/>
  <c r="G60" i="1"/>
  <c r="G61" i="1"/>
  <c r="G63" i="1"/>
  <c r="G64" i="1"/>
  <c r="G65" i="1"/>
  <c r="G66" i="1"/>
  <c r="G68" i="1"/>
  <c r="G69" i="1"/>
  <c r="G45" i="1"/>
  <c r="G22" i="1"/>
  <c r="G23" i="1"/>
  <c r="G24" i="1"/>
  <c r="G25" i="1"/>
  <c r="G26" i="1"/>
  <c r="G27" i="1"/>
  <c r="G83" i="1" l="1"/>
  <c r="C106" i="1" s="1"/>
  <c r="G74" i="1"/>
  <c r="C105" i="1" s="1"/>
  <c r="G21" i="1" l="1"/>
  <c r="G28" i="1" s="1"/>
  <c r="C102" i="1" s="1"/>
  <c r="G12" i="1"/>
  <c r="G88" i="1" s="1"/>
  <c r="G40" i="1" l="1"/>
  <c r="C104" i="1" s="1"/>
  <c r="C108" i="1" s="1"/>
  <c r="D106" i="1" l="1"/>
  <c r="D103" i="1"/>
  <c r="D107" i="1"/>
  <c r="D104" i="1"/>
  <c r="D105" i="1"/>
  <c r="D102" i="1"/>
  <c r="G85" i="1"/>
  <c r="G86" i="1" s="1"/>
  <c r="G87" i="1" s="1"/>
  <c r="D113" i="1" l="1"/>
  <c r="G89" i="1"/>
  <c r="D108" i="1"/>
  <c r="C113" i="1"/>
  <c r="E113" i="1"/>
</calcChain>
</file>

<file path=xl/sharedStrings.xml><?xml version="1.0" encoding="utf-8"?>
<sst xmlns="http://schemas.openxmlformats.org/spreadsheetml/2006/main" count="214" uniqueCount="150">
  <si>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</si>
  <si>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</si>
  <si>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</si>
  <si>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</si>
  <si>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</si>
  <si>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</si>
  <si>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</si>
  <si>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</si>
  <si>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</si>
  <si>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</si>
  <si>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</si>
  <si>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</si>
  <si>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</si>
  <si>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</si>
  <si>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</si>
  <si>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</si>
  <si>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</si>
  <si>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</si>
  <si>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</si>
  <si>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</si>
  <si>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</si>
  <si>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</si>
  <si>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</si>
  <si>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</si>
  <si>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</si>
  <si>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</si>
  <si>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Septiembre-Octubre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</si>
  <si>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</si>
  <si>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</si>
  <si>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</si>
  <si>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</si>
  <si>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</si>
  <si>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</si>
  <si>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</si>
  <si>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</si>
  <si>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</si>
  <si>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</si>
  <si>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</si>
  <si>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</si>
  <si>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</si>
  <si>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</si>
  <si>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</si>
  <si>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</si>
  <si>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</si>
  <si>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</si>
  <si>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</si>
  <si>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</si>
  <si>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</si>
  <si>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</si>
  <si>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</si>
  <si>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</si>
  <si>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</si>
  <si>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</si>
  <si>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</si>
  <si>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</si>
  <si>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</si>
  <si>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</si>
  <si>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</si>
  <si>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</si>
  <si>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unitario ($/qqm) (*)</t>
  </si>
  <si>
    <t>(*): Este valor representa el valor mìnimo de venta del producto</t>
  </si>
  <si>
    <t>BRIGITTA</t>
  </si>
  <si>
    <t>ARAUCANIA</t>
  </si>
  <si>
    <t>TEMUCO</t>
  </si>
  <si>
    <t>FREIRE-TEMUCO</t>
  </si>
  <si>
    <t>Poda de invierno</t>
  </si>
  <si>
    <t>Junio- Julio</t>
  </si>
  <si>
    <t>Fertirrigacion y control de goteros</t>
  </si>
  <si>
    <t>Aplicación de pesticidas</t>
  </si>
  <si>
    <t>Marzo - Octubre</t>
  </si>
  <si>
    <t>Control de malezas</t>
  </si>
  <si>
    <t>Agosto- Abril</t>
  </si>
  <si>
    <t>Cosecha</t>
  </si>
  <si>
    <t>Diciembre</t>
  </si>
  <si>
    <t>Control de cosecha y selección</t>
  </si>
  <si>
    <t>Embalaje, cargar o guardar</t>
  </si>
  <si>
    <t>Septiembre-Marzo</t>
  </si>
  <si>
    <t>Urea</t>
  </si>
  <si>
    <t>Octubre -Noviembre</t>
  </si>
  <si>
    <t>Septiembre - Marzo</t>
  </si>
  <si>
    <t>Nitrato de Calcio</t>
  </si>
  <si>
    <t>Septiembre-Noviembre</t>
  </si>
  <si>
    <t>Nitrato de Potasio</t>
  </si>
  <si>
    <t>FERTILIZANTES FORLIARES</t>
  </si>
  <si>
    <t>Slubor</t>
  </si>
  <si>
    <t>Frutaliv</t>
  </si>
  <si>
    <t>Lt</t>
  </si>
  <si>
    <t>Septiembre-Diciembre</t>
  </si>
  <si>
    <t>Fosfimax 4020</t>
  </si>
  <si>
    <t>Septiembre -febrero</t>
  </si>
  <si>
    <t>Basfoliar Zn</t>
  </si>
  <si>
    <t>Nitrofoska</t>
  </si>
  <si>
    <t>Octubre-Enero</t>
  </si>
  <si>
    <t>FUNGICIDA</t>
  </si>
  <si>
    <t>Oxicloruro de cobre</t>
  </si>
  <si>
    <t>marzo-Julio</t>
  </si>
  <si>
    <t>Teldor 500Sc</t>
  </si>
  <si>
    <t>Comet</t>
  </si>
  <si>
    <t>Septiembre -Noviembre</t>
  </si>
  <si>
    <t>BC-1000</t>
  </si>
  <si>
    <t>Octubre-Febrero</t>
  </si>
  <si>
    <t>Bellis</t>
  </si>
  <si>
    <t>Octubre- Noviembre</t>
  </si>
  <si>
    <t>HERBICIDA</t>
  </si>
  <si>
    <t>Lorsban 4E</t>
  </si>
  <si>
    <t>Karate con tecnoclogia Zeon</t>
  </si>
  <si>
    <t>Dipel WG</t>
  </si>
  <si>
    <t>Agosto -Diciembre</t>
  </si>
  <si>
    <t>Zero 5 EC</t>
  </si>
  <si>
    <t>Noviembre - Enero</t>
  </si>
  <si>
    <t xml:space="preserve">INSECTICIDA </t>
  </si>
  <si>
    <t>Roundup</t>
  </si>
  <si>
    <t>LT</t>
  </si>
  <si>
    <t>Junio Septiembre</t>
  </si>
  <si>
    <t>Farmon</t>
  </si>
  <si>
    <t>Septiembre-Enero</t>
  </si>
  <si>
    <t>ACARICIDA</t>
  </si>
  <si>
    <t>Fast 1,8 EC</t>
  </si>
  <si>
    <t>BACTERICIDAS</t>
  </si>
  <si>
    <t>Strepto plus</t>
  </si>
  <si>
    <t>Electricidad</t>
  </si>
  <si>
    <t>Agosto</t>
  </si>
  <si>
    <t>Enero-Febrero</t>
  </si>
  <si>
    <t>Anual</t>
  </si>
  <si>
    <t>Abril de 2023</t>
  </si>
  <si>
    <t>Enero 2022</t>
  </si>
  <si>
    <t>MEDIO ( RIEGO POR GOTEO)</t>
  </si>
  <si>
    <t>Acido fofórico</t>
  </si>
  <si>
    <t>Mezcla fertirrigo</t>
  </si>
  <si>
    <t>Exportación</t>
  </si>
  <si>
    <t>Sequia-heladas</t>
  </si>
  <si>
    <t>$/há</t>
  </si>
  <si>
    <t>COSTO TOTAL/há.</t>
  </si>
  <si>
    <t>Rendimiento (kilos/há)</t>
  </si>
  <si>
    <t>ESCENARIOS COSTO UNITARIO  ($/kilo)</t>
  </si>
  <si>
    <t>ARÁNDANO AÑO 3</t>
  </si>
  <si>
    <t>RENDIMIENTO (Kg/Há.)</t>
  </si>
  <si>
    <t>JM</t>
  </si>
  <si>
    <t>Trituracion de Restos de Poda</t>
  </si>
  <si>
    <t>Junio-Julio</t>
  </si>
  <si>
    <t>Aplicación de Aserrin</t>
  </si>
  <si>
    <t>Aplicaciones de Pesticidas</t>
  </si>
  <si>
    <t>Abril- Noviembre</t>
  </si>
  <si>
    <t>Baños Quimicos (Arriendos)</t>
  </si>
  <si>
    <t xml:space="preserve">Unidad </t>
  </si>
  <si>
    <t>Noviembre-Diciembre</t>
  </si>
  <si>
    <t xml:space="preserve">Auditoria BPA </t>
  </si>
  <si>
    <t>Kw</t>
  </si>
  <si>
    <t>Analisis Foliar</t>
  </si>
  <si>
    <t>Analisis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</si>
</sst>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7"/>
      <name val="Calibri"/>
      <family val="2"/>
    </font>
    <font>
      <sz val="8"/>
      <color theme="0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8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49" fontId="8" fillId="7" borderId="50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3" fontId="15" fillId="2" borderId="5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3" fontId="15" fillId="2" borderId="5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0" fontId="16" fillId="0" borderId="0" xfId="0" applyNumberFormat="1" applyFont="1" applyAlignment="1"/>
    <xf numFmtId="49" fontId="17" fillId="5" borderId="24" xfId="0" applyNumberFormat="1" applyFont="1" applyFill="1" applyBorder="1" applyAlignment="1">
      <alignment vertical="center"/>
    </xf>
    <xf numFmtId="0" fontId="17" fillId="5" borderId="25" xfId="0" applyFont="1" applyFill="1" applyBorder="1" applyAlignment="1">
      <alignment vertical="center"/>
    </xf>
    <xf numFmtId="49" fontId="17" fillId="3" borderId="27" xfId="0" applyNumberFormat="1" applyFont="1" applyFill="1" applyBorder="1" applyAlignment="1">
      <alignment vertical="center"/>
    </xf>
    <xf numFmtId="0" fontId="17" fillId="3" borderId="13" xfId="0" applyFont="1" applyFill="1" applyBorder="1" applyAlignment="1">
      <alignment vertical="center"/>
    </xf>
    <xf numFmtId="49" fontId="17" fillId="5" borderId="27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vertical="center"/>
    </xf>
    <xf numFmtId="49" fontId="17" fillId="5" borderId="29" xfId="0" applyNumberFormat="1" applyFont="1" applyFill="1" applyBorder="1" applyAlignment="1">
      <alignment vertical="center"/>
    </xf>
    <xf numFmtId="0" fontId="17" fillId="5" borderId="30" xfId="0" applyFont="1" applyFill="1" applyBorder="1" applyAlignment="1">
      <alignment vertical="center"/>
    </xf>
    <xf numFmtId="3" fontId="18" fillId="2" borderId="5" xfId="0" applyNumberFormat="1" applyFont="1" applyFill="1" applyBorder="1" applyAlignment="1">
      <alignment vertical="center"/>
    </xf>
    <xf numFmtId="0" fontId="18" fillId="2" borderId="5" xfId="0" applyNumberFormat="1" applyFont="1" applyFill="1" applyBorder="1" applyAlignment="1">
      <alignment vertical="center"/>
    </xf>
    <xf numFmtId="165" fontId="18" fillId="2" borderId="5" xfId="0" applyNumberFormat="1" applyFont="1" applyFill="1" applyBorder="1" applyAlignment="1">
      <alignment vertical="center"/>
    </xf>
    <xf numFmtId="165" fontId="18" fillId="7" borderId="36" xfId="0" applyNumberFormat="1" applyFont="1" applyFill="1" applyBorder="1" applyAlignment="1">
      <alignment vertical="center"/>
    </xf>
    <xf numFmtId="49" fontId="2" fillId="2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horizontal="left" vertical="center" wrapText="1"/>
    </xf>
    <xf numFmtId="49" fontId="2" fillId="2" borderId="53" xfId="0" applyNumberFormat="1" applyFont="1" applyFill="1" applyBorder="1" applyAlignment="1">
      <alignment horizontal="left" vertical="center"/>
    </xf>
    <xf numFmtId="14" fontId="2" fillId="2" borderId="53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horizontal="center" wrapText="1"/>
    </xf>
    <xf numFmtId="3" fontId="2" fillId="0" borderId="5" xfId="0" applyNumberFormat="1" applyFont="1" applyFill="1" applyBorder="1" applyAlignment="1">
      <alignment horizontal="right" wrapText="1"/>
    </xf>
    <xf numFmtId="49" fontId="3" fillId="3" borderId="53" xfId="0" applyNumberFormat="1" applyFont="1" applyFill="1" applyBorder="1" applyAlignment="1">
      <alignment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vertical="center"/>
    </xf>
    <xf numFmtId="49" fontId="15" fillId="2" borderId="63" xfId="0" applyNumberFormat="1" applyFont="1" applyFill="1" applyBorder="1" applyAlignment="1">
      <alignment horizontal="left" vertical="center" wrapText="1"/>
    </xf>
    <xf numFmtId="3" fontId="15" fillId="2" borderId="63" xfId="0" applyNumberFormat="1" applyFont="1" applyFill="1" applyBorder="1" applyAlignment="1">
      <alignment horizontal="right" vertical="center" wrapText="1"/>
    </xf>
    <xf numFmtId="49" fontId="14" fillId="2" borderId="53" xfId="0" applyNumberFormat="1" applyFont="1" applyFill="1" applyBorder="1" applyAlignment="1">
      <alignment horizontal="left" vertical="center" wrapText="1"/>
    </xf>
    <xf numFmtId="49" fontId="15" fillId="2" borderId="53" xfId="0" applyNumberFormat="1" applyFont="1" applyFill="1" applyBorder="1" applyAlignment="1">
      <alignment horizontal="left" vertical="center" wrapText="1"/>
    </xf>
    <xf numFmtId="3" fontId="15" fillId="2" borderId="53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left" wrapText="1"/>
    </xf>
    <xf numFmtId="0" fontId="15" fillId="2" borderId="53" xfId="0" applyFont="1" applyFill="1" applyBorder="1" applyAlignment="1">
      <alignment horizontal="center" vertical="center" wrapText="1"/>
    </xf>
    <xf numFmtId="0" fontId="15" fillId="2" borderId="6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right" wrapText="1"/>
    </xf>
    <xf numFmtId="0" fontId="15" fillId="2" borderId="53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0" fontId="3" fillId="3" borderId="53" xfId="0" applyFont="1" applyFill="1" applyBorder="1" applyAlignment="1">
      <alignment horizontal="right" vertical="center"/>
    </xf>
    <xf numFmtId="3" fontId="3" fillId="3" borderId="53" xfId="0" applyNumberFormat="1" applyFont="1" applyFill="1" applyBorder="1" applyAlignment="1">
      <alignment horizontal="right" vertical="center"/>
    </xf>
    <xf numFmtId="0" fontId="15" fillId="2" borderId="53" xfId="0" applyFont="1" applyFill="1" applyBorder="1" applyAlignment="1">
      <alignment horizontal="right" vertical="center" wrapText="1"/>
    </xf>
    <xf numFmtId="0" fontId="14" fillId="2" borderId="53" xfId="0" applyFont="1" applyFill="1" applyBorder="1" applyAlignment="1">
      <alignment horizontal="right" vertical="center" wrapText="1"/>
    </xf>
    <xf numFmtId="3" fontId="3" fillId="3" borderId="13" xfId="0" applyNumberFormat="1" applyFont="1" applyFill="1" applyBorder="1" applyAlignment="1">
      <alignment horizontal="right" vertical="center"/>
    </xf>
    <xf numFmtId="0" fontId="17" fillId="5" borderId="25" xfId="0" applyFont="1" applyFill="1" applyBorder="1" applyAlignment="1">
      <alignment horizontal="right" vertical="center"/>
    </xf>
    <xf numFmtId="164" fontId="17" fillId="5" borderId="26" xfId="0" applyNumberFormat="1" applyFont="1" applyFill="1" applyBorder="1" applyAlignment="1">
      <alignment horizontal="right" vertical="center"/>
    </xf>
    <xf numFmtId="0" fontId="17" fillId="3" borderId="13" xfId="0" applyFont="1" applyFill="1" applyBorder="1" applyAlignment="1">
      <alignment horizontal="right" vertical="center"/>
    </xf>
    <xf numFmtId="164" fontId="17" fillId="3" borderId="28" xfId="0" applyNumberFormat="1" applyFont="1" applyFill="1" applyBorder="1" applyAlignment="1">
      <alignment horizontal="right" vertical="center"/>
    </xf>
    <xf numFmtId="0" fontId="17" fillId="5" borderId="13" xfId="0" applyFont="1" applyFill="1" applyBorder="1" applyAlignment="1">
      <alignment horizontal="right" vertical="center"/>
    </xf>
    <xf numFmtId="164" fontId="17" fillId="5" borderId="28" xfId="0" applyNumberFormat="1" applyFont="1" applyFill="1" applyBorder="1" applyAlignment="1">
      <alignment horizontal="right" vertical="center"/>
    </xf>
    <xf numFmtId="0" fontId="17" fillId="5" borderId="30" xfId="0" applyFont="1" applyFill="1" applyBorder="1" applyAlignment="1">
      <alignment horizontal="right" vertical="center"/>
    </xf>
    <xf numFmtId="164" fontId="17" fillId="5" borderId="30" xfId="0" applyNumberFormat="1" applyFont="1" applyFill="1" applyBorder="1" applyAlignment="1">
      <alignment horizontal="right" vertical="center"/>
    </xf>
    <xf numFmtId="49" fontId="17" fillId="3" borderId="55" xfId="0" applyNumberFormat="1" applyFont="1" applyFill="1" applyBorder="1" applyAlignment="1">
      <alignment vertical="center" wrapText="1"/>
    </xf>
    <xf numFmtId="49" fontId="2" fillId="0" borderId="56" xfId="0" applyNumberFormat="1" applyFont="1" applyFill="1" applyBorder="1" applyAlignment="1">
      <alignment horizontal="left"/>
    </xf>
    <xf numFmtId="0" fontId="2" fillId="2" borderId="6" xfId="0" applyFont="1" applyFill="1" applyBorder="1" applyAlignment="1"/>
    <xf numFmtId="49" fontId="19" fillId="3" borderId="5" xfId="0" applyNumberFormat="1" applyFont="1" applyFill="1" applyBorder="1" applyAlignment="1">
      <alignment wrapText="1"/>
    </xf>
    <xf numFmtId="0" fontId="19" fillId="4" borderId="5" xfId="0" applyFont="1" applyFill="1" applyBorder="1" applyAlignment="1">
      <alignment wrapText="1"/>
    </xf>
    <xf numFmtId="0" fontId="2" fillId="2" borderId="54" xfId="0" applyFont="1" applyFill="1" applyBorder="1" applyAlignment="1">
      <alignment vertical="center"/>
    </xf>
    <xf numFmtId="0" fontId="2" fillId="2" borderId="57" xfId="0" applyFont="1" applyFill="1" applyBorder="1" applyAlignment="1">
      <alignment wrapText="1"/>
    </xf>
    <xf numFmtId="14" fontId="2" fillId="2" borderId="5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49" fontId="20" fillId="3" borderId="5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7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7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7" fillId="5" borderId="58" xfId="0" applyNumberFormat="1" applyFont="1" applyFill="1" applyBorder="1" applyAlignment="1">
      <alignment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vertical="center"/>
    </xf>
    <xf numFmtId="49" fontId="17" fillId="3" borderId="53" xfId="0" applyNumberFormat="1" applyFont="1" applyFill="1" applyBorder="1" applyAlignment="1">
      <alignment horizontal="center" vertical="center"/>
    </xf>
    <xf numFmtId="49" fontId="17" fillId="3" borderId="53" xfId="0" applyNumberFormat="1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61" xfId="0" applyFont="1" applyFill="1" applyBorder="1" applyAlignment="1"/>
    <xf numFmtId="0" fontId="2" fillId="2" borderId="62" xfId="0" applyFont="1" applyFill="1" applyBorder="1" applyAlignment="1"/>
    <xf numFmtId="3" fontId="2" fillId="2" borderId="62" xfId="0" applyNumberFormat="1" applyFont="1" applyFill="1" applyBorder="1" applyAlignment="1"/>
    <xf numFmtId="0" fontId="2" fillId="2" borderId="62" xfId="0" applyFont="1" applyFill="1" applyBorder="1" applyAlignment="1">
      <alignment horizontal="right"/>
    </xf>
    <xf numFmtId="3" fontId="2" fillId="2" borderId="62" xfId="0" applyNumberFormat="1" applyFont="1" applyFill="1" applyBorder="1" applyAlignment="1">
      <alignment horizontal="right"/>
    </xf>
    <xf numFmtId="0" fontId="2" fillId="2" borderId="59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right" vertical="center"/>
    </xf>
    <xf numFmtId="49" fontId="17" fillId="3" borderId="53" xfId="0" applyNumberFormat="1" applyFont="1" applyFill="1" applyBorder="1" applyAlignment="1">
      <alignment vertical="center" wrapText="1"/>
    </xf>
    <xf numFmtId="49" fontId="17" fillId="3" borderId="53" xfId="0" applyNumberFormat="1" applyFont="1" applyFill="1" applyBorder="1" applyAlignment="1">
      <alignment horizontal="right" vertical="center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0" fontId="2" fillId="2" borderId="16" xfId="0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49" fontId="17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7" fillId="3" borderId="11" xfId="0" applyNumberFormat="1" applyFont="1" applyFill="1" applyBorder="1" applyAlignment="1">
      <alignment horizontal="center" vertical="center"/>
    </xf>
    <xf numFmtId="49" fontId="17" fillId="3" borderId="11" xfId="0" applyNumberFormat="1" applyFont="1" applyFill="1" applyBorder="1" applyAlignment="1">
      <alignment vertical="center" wrapText="1"/>
    </xf>
    <xf numFmtId="49" fontId="17" fillId="3" borderId="11" xfId="0" applyNumberFormat="1" applyFont="1" applyFill="1" applyBorder="1" applyAlignment="1">
      <alignment horizontal="right" vertical="center"/>
    </xf>
    <xf numFmtId="49" fontId="17" fillId="3" borderId="11" xfId="0" applyNumberFormat="1" applyFont="1" applyFill="1" applyBorder="1" applyAlignment="1">
      <alignment horizontal="right" vertical="center" wrapText="1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/>
    <xf numFmtId="0" fontId="2" fillId="2" borderId="23" xfId="0" applyFont="1" applyFill="1" applyBorder="1" applyAlignment="1">
      <alignment horizontal="right"/>
    </xf>
    <xf numFmtId="3" fontId="2" fillId="2" borderId="23" xfId="0" applyNumberFormat="1" applyFont="1" applyFill="1" applyBorder="1" applyAlignment="1">
      <alignment horizontal="right"/>
    </xf>
    <xf numFmtId="0" fontId="2" fillId="2" borderId="5" xfId="0" applyNumberFormat="1" applyFont="1" applyFill="1" applyBorder="1" applyAlignment="1">
      <alignment horizontal="center" wrapText="1"/>
    </xf>
    <xf numFmtId="3" fontId="15" fillId="2" borderId="53" xfId="0" applyNumberFormat="1" applyFont="1" applyFill="1" applyBorder="1" applyAlignment="1">
      <alignment horizontal="center" vertical="center" wrapText="1"/>
    </xf>
    <xf numFmtId="3" fontId="15" fillId="2" borderId="63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457200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4"/>
  <sheetViews>
    <sheetView showGridLines="0" tabSelected="1" topLeftCell="A85" zoomScaleNormal="100" zoomScaleSheetLayoutView="100" workbookViewId="0">
      <selection activeCell="I112" sqref="I1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4.28515625" style="1" customWidth="1"/>
    <col min="8" max="255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</row>
    <row r="2" spans="1:8" ht="15" customHeight="1" x14ac:dyDescent="0.25">
      <c r="A2" s="2"/>
      <c r="B2" s="2"/>
      <c r="C2" s="2"/>
      <c r="D2" s="2"/>
      <c r="E2" s="2"/>
      <c r="F2" s="2"/>
      <c r="G2" s="2"/>
    </row>
    <row r="3" spans="1:8" ht="15" customHeight="1" x14ac:dyDescent="0.25">
      <c r="A3" s="2"/>
      <c r="B3" s="2"/>
      <c r="C3" s="2"/>
      <c r="D3" s="2"/>
      <c r="E3" s="2"/>
      <c r="F3" s="2"/>
      <c r="G3" s="2"/>
    </row>
    <row r="4" spans="1:8" ht="15" customHeight="1" x14ac:dyDescent="0.25">
      <c r="A4" s="2"/>
      <c r="B4" s="2"/>
      <c r="C4" s="2"/>
      <c r="D4" s="2"/>
      <c r="E4" s="2"/>
      <c r="F4" s="2"/>
      <c r="G4" s="2"/>
    </row>
    <row r="5" spans="1:8" ht="15" customHeight="1" x14ac:dyDescent="0.25">
      <c r="A5" s="2"/>
      <c r="B5" s="2"/>
      <c r="C5" s="2"/>
      <c r="D5" s="2"/>
      <c r="E5" s="2"/>
      <c r="F5" s="2"/>
      <c r="G5" s="2"/>
    </row>
    <row r="6" spans="1:8" ht="15" customHeight="1" x14ac:dyDescent="0.25">
      <c r="A6" s="2"/>
      <c r="B6" s="2"/>
      <c r="C6" s="2"/>
      <c r="D6" s="2"/>
      <c r="E6" s="2"/>
      <c r="F6" s="2"/>
      <c r="G6" s="2"/>
    </row>
    <row r="7" spans="1:8" ht="15" customHeight="1" x14ac:dyDescent="0.25">
      <c r="A7" s="2"/>
      <c r="B7" s="2"/>
      <c r="C7" s="2"/>
      <c r="D7" s="2"/>
      <c r="E7" s="2"/>
      <c r="F7" s="2"/>
      <c r="G7" s="2"/>
    </row>
    <row r="8" spans="1:8" ht="15" customHeight="1" x14ac:dyDescent="0.25">
      <c r="A8" s="2"/>
      <c r="B8" s="3"/>
      <c r="C8" s="4"/>
      <c r="D8" s="2"/>
      <c r="E8" s="4"/>
      <c r="F8" s="4"/>
      <c r="G8" s="4"/>
    </row>
    <row r="9" spans="1:8" ht="12" customHeight="1" x14ac:dyDescent="0.25">
      <c r="A9" s="5"/>
      <c r="B9" s="122" t="s">
        <v>0</v>
      </c>
      <c r="C9" s="123" t="s">
        <v>135</v>
      </c>
      <c r="D9" s="124"/>
      <c r="E9" s="125" t="s">
        <v>136</v>
      </c>
      <c r="F9" s="126"/>
      <c r="G9" s="108">
        <v>5500</v>
      </c>
      <c r="H9" s="64"/>
    </row>
    <row r="10" spans="1:8" ht="15.75" customHeight="1" x14ac:dyDescent="0.25">
      <c r="A10" s="23"/>
      <c r="B10" s="77" t="s">
        <v>1</v>
      </c>
      <c r="C10" s="78" t="s">
        <v>61</v>
      </c>
      <c r="D10" s="127"/>
      <c r="E10" s="101" t="s">
        <v>2</v>
      </c>
      <c r="F10" s="102"/>
      <c r="G10" s="58" t="s">
        <v>124</v>
      </c>
    </row>
    <row r="11" spans="1:8" ht="14.25" customHeight="1" x14ac:dyDescent="0.25">
      <c r="A11" s="23"/>
      <c r="B11" s="77" t="s">
        <v>3</v>
      </c>
      <c r="C11" s="79" t="s">
        <v>126</v>
      </c>
      <c r="D11" s="127"/>
      <c r="E11" s="101" t="s">
        <v>4</v>
      </c>
      <c r="F11" s="102"/>
      <c r="G11" s="61">
        <v>3500</v>
      </c>
    </row>
    <row r="12" spans="1:8" ht="13.5" customHeight="1" x14ac:dyDescent="0.25">
      <c r="A12" s="23"/>
      <c r="B12" s="77" t="s">
        <v>5</v>
      </c>
      <c r="C12" s="78" t="s">
        <v>62</v>
      </c>
      <c r="D12" s="127"/>
      <c r="E12" s="97" t="s">
        <v>6</v>
      </c>
      <c r="F12" s="98"/>
      <c r="G12" s="57">
        <f>(G9*G11)</f>
        <v>19250000</v>
      </c>
    </row>
    <row r="13" spans="1:8" ht="13.5" customHeight="1" x14ac:dyDescent="0.25">
      <c r="A13" s="23"/>
      <c r="B13" s="77" t="s">
        <v>7</v>
      </c>
      <c r="C13" s="79" t="s">
        <v>63</v>
      </c>
      <c r="D13" s="127"/>
      <c r="E13" s="101" t="s">
        <v>8</v>
      </c>
      <c r="F13" s="102"/>
      <c r="G13" s="58" t="s">
        <v>129</v>
      </c>
    </row>
    <row r="14" spans="1:8" ht="13.5" customHeight="1" x14ac:dyDescent="0.25">
      <c r="A14" s="23"/>
      <c r="B14" s="77" t="s">
        <v>9</v>
      </c>
      <c r="C14" s="79" t="s">
        <v>64</v>
      </c>
      <c r="D14" s="127"/>
      <c r="E14" s="101" t="s">
        <v>10</v>
      </c>
      <c r="F14" s="102"/>
      <c r="G14" s="58" t="s">
        <v>125</v>
      </c>
    </row>
    <row r="15" spans="1:8" ht="12.75" customHeight="1" x14ac:dyDescent="0.25">
      <c r="A15" s="23"/>
      <c r="B15" s="77" t="s">
        <v>11</v>
      </c>
      <c r="C15" s="80">
        <v>44722</v>
      </c>
      <c r="D15" s="127"/>
      <c r="E15" s="103" t="s">
        <v>12</v>
      </c>
      <c r="F15" s="104"/>
      <c r="G15" s="59" t="s">
        <v>130</v>
      </c>
    </row>
    <row r="16" spans="1:8" ht="12" customHeight="1" x14ac:dyDescent="0.25">
      <c r="A16" s="2"/>
      <c r="B16" s="128"/>
      <c r="C16" s="129"/>
      <c r="D16" s="130"/>
      <c r="E16" s="131"/>
      <c r="F16" s="131"/>
      <c r="G16" s="132"/>
    </row>
    <row r="17" spans="1:7" ht="12" customHeight="1" x14ac:dyDescent="0.25">
      <c r="A17" s="7"/>
      <c r="B17" s="133" t="s">
        <v>13</v>
      </c>
      <c r="C17" s="134"/>
      <c r="D17" s="134"/>
      <c r="E17" s="134"/>
      <c r="F17" s="134"/>
      <c r="G17" s="134"/>
    </row>
    <row r="18" spans="1:7" ht="12" customHeight="1" x14ac:dyDescent="0.25">
      <c r="A18" s="2"/>
      <c r="B18" s="135"/>
      <c r="C18" s="136"/>
      <c r="D18" s="136"/>
      <c r="E18" s="136"/>
      <c r="F18" s="137"/>
      <c r="G18" s="137"/>
    </row>
    <row r="19" spans="1:7" ht="12" customHeight="1" x14ac:dyDescent="0.25">
      <c r="A19" s="5"/>
      <c r="B19" s="138" t="s">
        <v>14</v>
      </c>
      <c r="C19" s="139"/>
      <c r="D19" s="140"/>
      <c r="E19" s="140"/>
      <c r="F19" s="140"/>
      <c r="G19" s="140"/>
    </row>
    <row r="20" spans="1:7" ht="24" customHeight="1" x14ac:dyDescent="0.25">
      <c r="A20" s="7"/>
      <c r="B20" s="141" t="s">
        <v>15</v>
      </c>
      <c r="C20" s="141" t="s">
        <v>16</v>
      </c>
      <c r="D20" s="141" t="s">
        <v>17</v>
      </c>
      <c r="E20" s="141" t="s">
        <v>18</v>
      </c>
      <c r="F20" s="141" t="s">
        <v>19</v>
      </c>
      <c r="G20" s="141" t="s">
        <v>20</v>
      </c>
    </row>
    <row r="21" spans="1:7" ht="12.75" customHeight="1" x14ac:dyDescent="0.25">
      <c r="A21" s="7"/>
      <c r="B21" s="81" t="s">
        <v>65</v>
      </c>
      <c r="C21" s="82" t="s">
        <v>21</v>
      </c>
      <c r="D21" s="83">
        <v>25</v>
      </c>
      <c r="E21" s="83" t="s">
        <v>66</v>
      </c>
      <c r="F21" s="83">
        <v>19000</v>
      </c>
      <c r="G21" s="83">
        <f>(D21*F21)</f>
        <v>475000</v>
      </c>
    </row>
    <row r="22" spans="1:7" ht="12.75" customHeight="1" x14ac:dyDescent="0.25">
      <c r="A22" s="7"/>
      <c r="B22" s="81" t="s">
        <v>67</v>
      </c>
      <c r="C22" s="82" t="s">
        <v>21</v>
      </c>
      <c r="D22" s="83">
        <v>18</v>
      </c>
      <c r="E22" s="83" t="s">
        <v>79</v>
      </c>
      <c r="F22" s="83">
        <v>19000</v>
      </c>
      <c r="G22" s="83">
        <f t="shared" ref="G22:G27" si="0">(D22*F22)</f>
        <v>342000</v>
      </c>
    </row>
    <row r="23" spans="1:7" ht="12.75" customHeight="1" x14ac:dyDescent="0.25">
      <c r="A23" s="7"/>
      <c r="B23" s="81" t="s">
        <v>68</v>
      </c>
      <c r="C23" s="82" t="s">
        <v>21</v>
      </c>
      <c r="D23" s="83">
        <v>6</v>
      </c>
      <c r="E23" s="83" t="s">
        <v>69</v>
      </c>
      <c r="F23" s="83">
        <v>19000</v>
      </c>
      <c r="G23" s="83">
        <f t="shared" si="0"/>
        <v>114000</v>
      </c>
    </row>
    <row r="24" spans="1:7" ht="12.75" customHeight="1" x14ac:dyDescent="0.25">
      <c r="A24" s="7"/>
      <c r="B24" s="81" t="s">
        <v>70</v>
      </c>
      <c r="C24" s="82" t="s">
        <v>21</v>
      </c>
      <c r="D24" s="83">
        <v>10</v>
      </c>
      <c r="E24" s="83" t="s">
        <v>71</v>
      </c>
      <c r="F24" s="83">
        <v>19000</v>
      </c>
      <c r="G24" s="83">
        <f t="shared" si="0"/>
        <v>190000</v>
      </c>
    </row>
    <row r="25" spans="1:7" ht="12.75" customHeight="1" x14ac:dyDescent="0.25">
      <c r="A25" s="7"/>
      <c r="B25" s="81" t="s">
        <v>72</v>
      </c>
      <c r="C25" s="82" t="s">
        <v>21</v>
      </c>
      <c r="D25" s="83">
        <v>350</v>
      </c>
      <c r="E25" s="83" t="s">
        <v>73</v>
      </c>
      <c r="F25" s="83">
        <v>19000</v>
      </c>
      <c r="G25" s="83">
        <f t="shared" si="0"/>
        <v>6650000</v>
      </c>
    </row>
    <row r="26" spans="1:7" ht="15.75" customHeight="1" x14ac:dyDescent="0.25">
      <c r="A26" s="7"/>
      <c r="B26" s="81" t="s">
        <v>74</v>
      </c>
      <c r="C26" s="82" t="s">
        <v>21</v>
      </c>
      <c r="D26" s="83">
        <v>14</v>
      </c>
      <c r="E26" s="83" t="s">
        <v>73</v>
      </c>
      <c r="F26" s="83">
        <v>19000</v>
      </c>
      <c r="G26" s="83">
        <f t="shared" si="0"/>
        <v>266000</v>
      </c>
    </row>
    <row r="27" spans="1:7" ht="12.75" customHeight="1" x14ac:dyDescent="0.25">
      <c r="A27" s="7"/>
      <c r="B27" s="81" t="s">
        <v>75</v>
      </c>
      <c r="C27" s="82" t="s">
        <v>21</v>
      </c>
      <c r="D27" s="83">
        <v>100</v>
      </c>
      <c r="E27" s="83" t="s">
        <v>73</v>
      </c>
      <c r="F27" s="83">
        <v>19000</v>
      </c>
      <c r="G27" s="83">
        <f t="shared" si="0"/>
        <v>1900000</v>
      </c>
    </row>
    <row r="28" spans="1:7" ht="12.75" customHeight="1" x14ac:dyDescent="0.25">
      <c r="A28" s="7"/>
      <c r="B28" s="9" t="s">
        <v>22</v>
      </c>
      <c r="C28" s="10"/>
      <c r="D28" s="10"/>
      <c r="E28" s="10"/>
      <c r="F28" s="11"/>
      <c r="G28" s="12">
        <f>SUM(G21:G27)</f>
        <v>9937000</v>
      </c>
    </row>
    <row r="29" spans="1:7" ht="12" customHeight="1" x14ac:dyDescent="0.25">
      <c r="A29" s="2"/>
      <c r="B29" s="135"/>
      <c r="C29" s="137"/>
      <c r="D29" s="137"/>
      <c r="E29" s="137"/>
      <c r="F29" s="142"/>
      <c r="G29" s="142"/>
    </row>
    <row r="30" spans="1:7" ht="12" customHeight="1" x14ac:dyDescent="0.25">
      <c r="A30" s="5"/>
      <c r="B30" s="143" t="s">
        <v>23</v>
      </c>
      <c r="C30" s="144"/>
      <c r="D30" s="145"/>
      <c r="E30" s="145"/>
      <c r="F30" s="146"/>
      <c r="G30" s="146"/>
    </row>
    <row r="31" spans="1:7" ht="24" customHeight="1" x14ac:dyDescent="0.25">
      <c r="A31" s="23"/>
      <c r="B31" s="147" t="s">
        <v>15</v>
      </c>
      <c r="C31" s="148" t="s">
        <v>16</v>
      </c>
      <c r="D31" s="148" t="s">
        <v>17</v>
      </c>
      <c r="E31" s="147" t="s">
        <v>18</v>
      </c>
      <c r="F31" s="148" t="s">
        <v>19</v>
      </c>
      <c r="G31" s="147" t="s">
        <v>20</v>
      </c>
    </row>
    <row r="32" spans="1:7" ht="12" customHeight="1" x14ac:dyDescent="0.25">
      <c r="A32" s="23"/>
      <c r="B32" s="149"/>
      <c r="C32" s="150"/>
      <c r="D32" s="150"/>
      <c r="E32" s="150"/>
      <c r="F32" s="149"/>
      <c r="G32" s="149"/>
    </row>
    <row r="33" spans="1:11" ht="12" customHeight="1" x14ac:dyDescent="0.25">
      <c r="A33" s="23"/>
      <c r="B33" s="84" t="s">
        <v>24</v>
      </c>
      <c r="C33" s="85"/>
      <c r="D33" s="85"/>
      <c r="E33" s="85"/>
      <c r="F33" s="86"/>
      <c r="G33" s="86"/>
    </row>
    <row r="34" spans="1:11" ht="12" customHeight="1" x14ac:dyDescent="0.25">
      <c r="A34" s="2"/>
      <c r="B34" s="151"/>
      <c r="C34" s="152"/>
      <c r="D34" s="152"/>
      <c r="E34" s="152"/>
      <c r="F34" s="153"/>
      <c r="G34" s="153"/>
    </row>
    <row r="35" spans="1:11" ht="12" customHeight="1" x14ac:dyDescent="0.25">
      <c r="A35" s="5"/>
      <c r="B35" s="143" t="s">
        <v>25</v>
      </c>
      <c r="C35" s="144"/>
      <c r="D35" s="145"/>
      <c r="E35" s="145"/>
      <c r="F35" s="146"/>
      <c r="G35" s="146"/>
    </row>
    <row r="36" spans="1:11" ht="24" customHeight="1" x14ac:dyDescent="0.25">
      <c r="A36" s="23"/>
      <c r="B36" s="147" t="s">
        <v>15</v>
      </c>
      <c r="C36" s="147" t="s">
        <v>16</v>
      </c>
      <c r="D36" s="147" t="s">
        <v>17</v>
      </c>
      <c r="E36" s="147" t="s">
        <v>18</v>
      </c>
      <c r="F36" s="148" t="s">
        <v>19</v>
      </c>
      <c r="G36" s="147" t="s">
        <v>20</v>
      </c>
    </row>
    <row r="37" spans="1:11" ht="12.75" customHeight="1" x14ac:dyDescent="0.25">
      <c r="A37" s="23"/>
      <c r="B37" s="92" t="s">
        <v>138</v>
      </c>
      <c r="C37" s="8" t="s">
        <v>137</v>
      </c>
      <c r="D37" s="180">
        <v>1</v>
      </c>
      <c r="E37" s="105" t="s">
        <v>139</v>
      </c>
      <c r="F37" s="6">
        <v>157500</v>
      </c>
      <c r="G37" s="6">
        <f t="shared" ref="G37:G39" si="1">(D37*F37)</f>
        <v>157500</v>
      </c>
    </row>
    <row r="38" spans="1:11" ht="12.75" customHeight="1" x14ac:dyDescent="0.25">
      <c r="A38" s="23"/>
      <c r="B38" s="92" t="s">
        <v>140</v>
      </c>
      <c r="C38" s="8" t="s">
        <v>137</v>
      </c>
      <c r="D38" s="180">
        <v>0.75</v>
      </c>
      <c r="E38" s="105" t="s">
        <v>26</v>
      </c>
      <c r="F38" s="6">
        <v>157500</v>
      </c>
      <c r="G38" s="6">
        <f t="shared" si="1"/>
        <v>118125</v>
      </c>
    </row>
    <row r="39" spans="1:11" ht="12.75" customHeight="1" x14ac:dyDescent="0.25">
      <c r="A39" s="23"/>
      <c r="B39" s="92" t="s">
        <v>141</v>
      </c>
      <c r="C39" s="8" t="s">
        <v>137</v>
      </c>
      <c r="D39" s="180">
        <v>0.75</v>
      </c>
      <c r="E39" s="105" t="s">
        <v>142</v>
      </c>
      <c r="F39" s="6">
        <v>157500</v>
      </c>
      <c r="G39" s="6">
        <f t="shared" si="1"/>
        <v>118125</v>
      </c>
    </row>
    <row r="40" spans="1:11" ht="12.75" customHeight="1" x14ac:dyDescent="0.25">
      <c r="A40" s="23"/>
      <c r="B40" s="84" t="s">
        <v>27</v>
      </c>
      <c r="C40" s="86"/>
      <c r="D40" s="86"/>
      <c r="E40" s="109"/>
      <c r="F40" s="109"/>
      <c r="G40" s="110">
        <f>SUM(G37:G39)</f>
        <v>393750</v>
      </c>
    </row>
    <row r="41" spans="1:11" ht="12" customHeight="1" x14ac:dyDescent="0.25">
      <c r="A41" s="2"/>
      <c r="B41" s="151"/>
      <c r="C41" s="152"/>
      <c r="D41" s="152"/>
      <c r="E41" s="154"/>
      <c r="F41" s="155"/>
      <c r="G41" s="155"/>
    </row>
    <row r="42" spans="1:11" ht="12" customHeight="1" x14ac:dyDescent="0.25">
      <c r="A42" s="5"/>
      <c r="B42" s="143" t="s">
        <v>28</v>
      </c>
      <c r="C42" s="156"/>
      <c r="D42" s="146"/>
      <c r="E42" s="157"/>
      <c r="F42" s="157"/>
      <c r="G42" s="157"/>
    </row>
    <row r="43" spans="1:11" ht="24" customHeight="1" x14ac:dyDescent="0.25">
      <c r="A43" s="23"/>
      <c r="B43" s="148" t="s">
        <v>29</v>
      </c>
      <c r="C43" s="158" t="s">
        <v>30</v>
      </c>
      <c r="D43" s="158" t="s">
        <v>31</v>
      </c>
      <c r="E43" s="159" t="s">
        <v>18</v>
      </c>
      <c r="F43" s="159" t="s">
        <v>19</v>
      </c>
      <c r="G43" s="159" t="s">
        <v>20</v>
      </c>
      <c r="K43" s="53"/>
    </row>
    <row r="44" spans="1:11" ht="12.75" customHeight="1" x14ac:dyDescent="0.25">
      <c r="A44" s="23"/>
      <c r="B44" s="89" t="s">
        <v>32</v>
      </c>
      <c r="C44" s="106"/>
      <c r="D44" s="106"/>
      <c r="E44" s="111"/>
      <c r="F44" s="111"/>
      <c r="G44" s="112"/>
      <c r="K44" s="53"/>
    </row>
    <row r="45" spans="1:11" ht="12.75" customHeight="1" x14ac:dyDescent="0.25">
      <c r="A45" s="23"/>
      <c r="B45" s="90" t="s">
        <v>127</v>
      </c>
      <c r="C45" s="93" t="s">
        <v>33</v>
      </c>
      <c r="D45" s="181">
        <v>80</v>
      </c>
      <c r="E45" s="91" t="s">
        <v>76</v>
      </c>
      <c r="F45" s="91">
        <v>783.30000000000007</v>
      </c>
      <c r="G45" s="91">
        <f>F45*D45</f>
        <v>62664.000000000007</v>
      </c>
      <c r="K45" s="53"/>
    </row>
    <row r="46" spans="1:11" ht="12.75" customHeight="1" x14ac:dyDescent="0.25">
      <c r="A46" s="23"/>
      <c r="B46" s="90" t="s">
        <v>77</v>
      </c>
      <c r="C46" s="93" t="s">
        <v>34</v>
      </c>
      <c r="D46" s="181">
        <v>150</v>
      </c>
      <c r="E46" s="91" t="s">
        <v>78</v>
      </c>
      <c r="F46" s="91">
        <v>1050</v>
      </c>
      <c r="G46" s="91">
        <f t="shared" ref="G46:G73" si="2">F46*D46</f>
        <v>157500</v>
      </c>
      <c r="K46" s="53"/>
    </row>
    <row r="47" spans="1:11" ht="12.75" customHeight="1" x14ac:dyDescent="0.25">
      <c r="A47" s="7"/>
      <c r="B47" s="87" t="s">
        <v>128</v>
      </c>
      <c r="C47" s="94" t="s">
        <v>33</v>
      </c>
      <c r="D47" s="182">
        <v>300</v>
      </c>
      <c r="E47" s="88" t="s">
        <v>79</v>
      </c>
      <c r="F47" s="88">
        <v>761.25</v>
      </c>
      <c r="G47" s="88">
        <f t="shared" si="2"/>
        <v>228375</v>
      </c>
      <c r="K47" s="53"/>
    </row>
    <row r="48" spans="1:11" ht="12.75" customHeight="1" x14ac:dyDescent="0.25">
      <c r="A48" s="7"/>
      <c r="B48" s="56" t="s">
        <v>80</v>
      </c>
      <c r="C48" s="95" t="s">
        <v>33</v>
      </c>
      <c r="D48" s="183">
        <v>100</v>
      </c>
      <c r="E48" s="57" t="s">
        <v>81</v>
      </c>
      <c r="F48" s="57">
        <v>391.65000000000003</v>
      </c>
      <c r="G48" s="57">
        <f t="shared" si="2"/>
        <v>39165</v>
      </c>
      <c r="K48" s="53"/>
    </row>
    <row r="49" spans="1:11" ht="12.75" customHeight="1" x14ac:dyDescent="0.25">
      <c r="A49" s="7"/>
      <c r="B49" s="56" t="s">
        <v>82</v>
      </c>
      <c r="C49" s="95" t="s">
        <v>34</v>
      </c>
      <c r="D49" s="183">
        <v>150</v>
      </c>
      <c r="E49" s="57" t="s">
        <v>81</v>
      </c>
      <c r="F49" s="57">
        <v>357</v>
      </c>
      <c r="G49" s="57">
        <f t="shared" si="2"/>
        <v>53550</v>
      </c>
      <c r="K49" s="53"/>
    </row>
    <row r="50" spans="1:11" ht="12.75" customHeight="1" x14ac:dyDescent="0.25">
      <c r="A50" s="7"/>
      <c r="B50" s="55" t="s">
        <v>83</v>
      </c>
      <c r="C50" s="95"/>
      <c r="D50" s="183"/>
      <c r="E50" s="57"/>
      <c r="F50" s="57"/>
      <c r="G50" s="57"/>
      <c r="K50" s="53"/>
    </row>
    <row r="51" spans="1:11" ht="12.75" customHeight="1" x14ac:dyDescent="0.25">
      <c r="A51" s="7"/>
      <c r="B51" s="56" t="s">
        <v>84</v>
      </c>
      <c r="C51" s="95" t="s">
        <v>34</v>
      </c>
      <c r="D51" s="183">
        <v>4</v>
      </c>
      <c r="E51" s="57" t="s">
        <v>81</v>
      </c>
      <c r="F51" s="57">
        <v>4917.1500000000005</v>
      </c>
      <c r="G51" s="57">
        <f t="shared" si="2"/>
        <v>19668.600000000002</v>
      </c>
      <c r="K51" s="53"/>
    </row>
    <row r="52" spans="1:11" ht="12.75" customHeight="1" x14ac:dyDescent="0.25">
      <c r="A52" s="7"/>
      <c r="B52" s="56" t="s">
        <v>85</v>
      </c>
      <c r="C52" s="95" t="s">
        <v>86</v>
      </c>
      <c r="D52" s="183">
        <v>4</v>
      </c>
      <c r="E52" s="57" t="s">
        <v>87</v>
      </c>
      <c r="F52" s="57">
        <v>11022.9</v>
      </c>
      <c r="G52" s="57">
        <f t="shared" si="2"/>
        <v>44091.6</v>
      </c>
      <c r="K52" s="53"/>
    </row>
    <row r="53" spans="1:11" ht="12.75" customHeight="1" x14ac:dyDescent="0.25">
      <c r="A53" s="7"/>
      <c r="B53" s="56" t="s">
        <v>88</v>
      </c>
      <c r="C53" s="95" t="s">
        <v>86</v>
      </c>
      <c r="D53" s="183">
        <v>3</v>
      </c>
      <c r="E53" s="57" t="s">
        <v>89</v>
      </c>
      <c r="F53" s="57">
        <v>9511.9500000000007</v>
      </c>
      <c r="G53" s="57">
        <f t="shared" si="2"/>
        <v>28535.850000000002</v>
      </c>
      <c r="K53" s="53"/>
    </row>
    <row r="54" spans="1:11" ht="12.75" customHeight="1" x14ac:dyDescent="0.25">
      <c r="A54" s="7"/>
      <c r="B54" s="56" t="s">
        <v>90</v>
      </c>
      <c r="C54" s="95" t="s">
        <v>34</v>
      </c>
      <c r="D54" s="183">
        <v>3</v>
      </c>
      <c r="E54" s="57" t="s">
        <v>26</v>
      </c>
      <c r="F54" s="57">
        <v>5035.8</v>
      </c>
      <c r="G54" s="57">
        <f t="shared" si="2"/>
        <v>15107.400000000001</v>
      </c>
      <c r="K54" s="53"/>
    </row>
    <row r="55" spans="1:11" ht="12.75" customHeight="1" x14ac:dyDescent="0.25">
      <c r="A55" s="7"/>
      <c r="B55" s="56" t="s">
        <v>91</v>
      </c>
      <c r="C55" s="95" t="s">
        <v>86</v>
      </c>
      <c r="D55" s="183">
        <v>4</v>
      </c>
      <c r="E55" s="57" t="s">
        <v>92</v>
      </c>
      <c r="F55" s="57">
        <v>2182.9500000000003</v>
      </c>
      <c r="G55" s="57">
        <f t="shared" si="2"/>
        <v>8731.8000000000011</v>
      </c>
      <c r="K55" s="53"/>
    </row>
    <row r="56" spans="1:11" ht="12.75" customHeight="1" x14ac:dyDescent="0.25">
      <c r="A56" s="7"/>
      <c r="B56" s="55" t="s">
        <v>93</v>
      </c>
      <c r="C56" s="95"/>
      <c r="D56" s="183"/>
      <c r="E56" s="57"/>
      <c r="F56" s="57"/>
      <c r="G56" s="57"/>
      <c r="K56" s="53"/>
    </row>
    <row r="57" spans="1:11" ht="12.75" customHeight="1" x14ac:dyDescent="0.25">
      <c r="A57" s="7"/>
      <c r="B57" s="56" t="s">
        <v>94</v>
      </c>
      <c r="C57" s="95" t="s">
        <v>34</v>
      </c>
      <c r="D57" s="183">
        <v>10</v>
      </c>
      <c r="E57" s="57" t="s">
        <v>95</v>
      </c>
      <c r="F57" s="57">
        <v>6715.8</v>
      </c>
      <c r="G57" s="57">
        <f t="shared" si="2"/>
        <v>67158</v>
      </c>
      <c r="K57" s="53"/>
    </row>
    <row r="58" spans="1:11" ht="12.75" customHeight="1" x14ac:dyDescent="0.25">
      <c r="A58" s="7"/>
      <c r="B58" s="56" t="s">
        <v>96</v>
      </c>
      <c r="C58" s="95" t="s">
        <v>86</v>
      </c>
      <c r="D58" s="183">
        <v>1</v>
      </c>
      <c r="E58" s="57" t="s">
        <v>78</v>
      </c>
      <c r="F58" s="57">
        <v>162273.30000000002</v>
      </c>
      <c r="G58" s="57">
        <f t="shared" si="2"/>
        <v>162273.30000000002</v>
      </c>
      <c r="K58" s="53"/>
    </row>
    <row r="59" spans="1:11" ht="12.75" customHeight="1" x14ac:dyDescent="0.25">
      <c r="A59" s="7"/>
      <c r="B59" s="56" t="s">
        <v>97</v>
      </c>
      <c r="C59" s="95" t="s">
        <v>86</v>
      </c>
      <c r="D59" s="183">
        <v>0.2</v>
      </c>
      <c r="E59" s="57" t="s">
        <v>98</v>
      </c>
      <c r="F59" s="57">
        <v>72742.95</v>
      </c>
      <c r="G59" s="57">
        <f t="shared" si="2"/>
        <v>14548.59</v>
      </c>
      <c r="K59" s="53"/>
    </row>
    <row r="60" spans="1:11" ht="12.75" customHeight="1" x14ac:dyDescent="0.25">
      <c r="A60" s="7"/>
      <c r="B60" s="56" t="s">
        <v>99</v>
      </c>
      <c r="C60" s="95" t="s">
        <v>86</v>
      </c>
      <c r="D60" s="183">
        <v>1</v>
      </c>
      <c r="E60" s="57" t="s">
        <v>100</v>
      </c>
      <c r="F60" s="57">
        <v>67147.5</v>
      </c>
      <c r="G60" s="57">
        <f t="shared" si="2"/>
        <v>67147.5</v>
      </c>
      <c r="K60" s="53"/>
    </row>
    <row r="61" spans="1:11" ht="12.75" customHeight="1" x14ac:dyDescent="0.25">
      <c r="A61" s="7"/>
      <c r="B61" s="56" t="s">
        <v>101</v>
      </c>
      <c r="C61" s="95" t="s">
        <v>33</v>
      </c>
      <c r="D61" s="183">
        <v>1</v>
      </c>
      <c r="E61" s="57" t="s">
        <v>102</v>
      </c>
      <c r="F61" s="57">
        <v>147724.5</v>
      </c>
      <c r="G61" s="57">
        <f t="shared" si="2"/>
        <v>147724.5</v>
      </c>
      <c r="K61" s="53"/>
    </row>
    <row r="62" spans="1:11" ht="12.75" customHeight="1" x14ac:dyDescent="0.25">
      <c r="A62" s="7"/>
      <c r="B62" s="55" t="s">
        <v>103</v>
      </c>
      <c r="C62" s="95"/>
      <c r="D62" s="183"/>
      <c r="E62" s="57"/>
      <c r="F62" s="57"/>
      <c r="G62" s="57"/>
      <c r="K62" s="53"/>
    </row>
    <row r="63" spans="1:11" ht="12.75" customHeight="1" x14ac:dyDescent="0.25">
      <c r="A63" s="7"/>
      <c r="B63" s="56" t="s">
        <v>104</v>
      </c>
      <c r="C63" s="95" t="s">
        <v>86</v>
      </c>
      <c r="D63" s="183">
        <v>2</v>
      </c>
      <c r="E63" s="57" t="s">
        <v>66</v>
      </c>
      <c r="F63" s="57">
        <v>8393.7000000000007</v>
      </c>
      <c r="G63" s="57">
        <f t="shared" si="2"/>
        <v>16787.400000000001</v>
      </c>
      <c r="K63" s="53"/>
    </row>
    <row r="64" spans="1:11" ht="12.75" customHeight="1" x14ac:dyDescent="0.25">
      <c r="A64" s="7"/>
      <c r="B64" s="56" t="s">
        <v>105</v>
      </c>
      <c r="C64" s="95" t="s">
        <v>86</v>
      </c>
      <c r="D64" s="183">
        <v>1</v>
      </c>
      <c r="E64" s="57" t="s">
        <v>81</v>
      </c>
      <c r="F64" s="57">
        <v>31783.5</v>
      </c>
      <c r="G64" s="57">
        <f t="shared" si="2"/>
        <v>31783.5</v>
      </c>
      <c r="K64" s="53"/>
    </row>
    <row r="65" spans="1:11" ht="12.75" customHeight="1" x14ac:dyDescent="0.25">
      <c r="A65" s="7"/>
      <c r="B65" s="56" t="s">
        <v>106</v>
      </c>
      <c r="C65" s="95" t="s">
        <v>34</v>
      </c>
      <c r="D65" s="183">
        <v>2</v>
      </c>
      <c r="E65" s="57" t="s">
        <v>107</v>
      </c>
      <c r="F65" s="57">
        <v>50360.1</v>
      </c>
      <c r="G65" s="57">
        <f t="shared" si="2"/>
        <v>100720.2</v>
      </c>
      <c r="K65" s="53"/>
    </row>
    <row r="66" spans="1:11" ht="12.75" customHeight="1" x14ac:dyDescent="0.25">
      <c r="A66" s="7"/>
      <c r="B66" s="54" t="s">
        <v>108</v>
      </c>
      <c r="C66" s="96" t="s">
        <v>86</v>
      </c>
      <c r="D66" s="184">
        <v>0.5</v>
      </c>
      <c r="E66" s="60" t="s">
        <v>109</v>
      </c>
      <c r="F66" s="60">
        <v>39170.25</v>
      </c>
      <c r="G66" s="57">
        <f t="shared" si="2"/>
        <v>19585.125</v>
      </c>
      <c r="K66" s="53"/>
    </row>
    <row r="67" spans="1:11" ht="12.75" customHeight="1" x14ac:dyDescent="0.25">
      <c r="A67" s="7"/>
      <c r="B67" s="14" t="s">
        <v>110</v>
      </c>
      <c r="C67" s="96"/>
      <c r="D67" s="184"/>
      <c r="E67" s="60"/>
      <c r="F67" s="60"/>
      <c r="G67" s="57"/>
      <c r="K67" s="53"/>
    </row>
    <row r="68" spans="1:11" ht="12.75" customHeight="1" x14ac:dyDescent="0.25">
      <c r="A68" s="7"/>
      <c r="B68" s="54" t="s">
        <v>111</v>
      </c>
      <c r="C68" s="96" t="s">
        <v>112</v>
      </c>
      <c r="D68" s="184">
        <v>4</v>
      </c>
      <c r="E68" s="60" t="s">
        <v>113</v>
      </c>
      <c r="F68" s="60">
        <v>6155.1</v>
      </c>
      <c r="G68" s="57">
        <f t="shared" si="2"/>
        <v>24620.400000000001</v>
      </c>
      <c r="K68" s="53"/>
    </row>
    <row r="69" spans="1:11" ht="12.75" customHeight="1" x14ac:dyDescent="0.25">
      <c r="A69" s="7"/>
      <c r="B69" s="54" t="s">
        <v>114</v>
      </c>
      <c r="C69" s="96" t="s">
        <v>86</v>
      </c>
      <c r="D69" s="184">
        <v>3</v>
      </c>
      <c r="E69" s="60" t="s">
        <v>115</v>
      </c>
      <c r="F69" s="60">
        <v>17233.650000000001</v>
      </c>
      <c r="G69" s="57">
        <f t="shared" si="2"/>
        <v>51700.950000000004</v>
      </c>
      <c r="K69" s="53"/>
    </row>
    <row r="70" spans="1:11" ht="12.75" customHeight="1" x14ac:dyDescent="0.25">
      <c r="A70" s="7"/>
      <c r="B70" s="14" t="s">
        <v>116</v>
      </c>
      <c r="C70" s="96"/>
      <c r="D70" s="184"/>
      <c r="E70" s="60"/>
      <c r="F70" s="60"/>
      <c r="G70" s="57"/>
      <c r="K70" s="53"/>
    </row>
    <row r="71" spans="1:11" ht="12.75" customHeight="1" x14ac:dyDescent="0.25">
      <c r="A71" s="7"/>
      <c r="B71" s="54" t="s">
        <v>117</v>
      </c>
      <c r="C71" s="96" t="s">
        <v>86</v>
      </c>
      <c r="D71" s="184">
        <v>1</v>
      </c>
      <c r="E71" s="60" t="s">
        <v>109</v>
      </c>
      <c r="F71" s="60">
        <v>58194.15</v>
      </c>
      <c r="G71" s="57">
        <f t="shared" si="2"/>
        <v>58194.15</v>
      </c>
      <c r="K71" s="53"/>
    </row>
    <row r="72" spans="1:11" ht="12.75" customHeight="1" x14ac:dyDescent="0.25">
      <c r="A72" s="7"/>
      <c r="B72" s="14" t="s">
        <v>118</v>
      </c>
      <c r="C72" s="96"/>
      <c r="D72" s="184"/>
      <c r="E72" s="60"/>
      <c r="F72" s="60"/>
      <c r="G72" s="57"/>
      <c r="K72" s="53"/>
    </row>
    <row r="73" spans="1:11" ht="12.75" customHeight="1" x14ac:dyDescent="0.25">
      <c r="A73" s="7"/>
      <c r="B73" s="54" t="s">
        <v>119</v>
      </c>
      <c r="C73" s="96" t="s">
        <v>34</v>
      </c>
      <c r="D73" s="184">
        <v>2</v>
      </c>
      <c r="E73" s="60" t="s">
        <v>102</v>
      </c>
      <c r="F73" s="60">
        <v>54277.65</v>
      </c>
      <c r="G73" s="57">
        <f t="shared" si="2"/>
        <v>108555.3</v>
      </c>
      <c r="K73" s="53"/>
    </row>
    <row r="74" spans="1:11" ht="13.5" customHeight="1" x14ac:dyDescent="0.25">
      <c r="A74" s="5"/>
      <c r="B74" s="160" t="s">
        <v>35</v>
      </c>
      <c r="C74" s="161"/>
      <c r="D74" s="13"/>
      <c r="E74" s="113"/>
      <c r="F74" s="113"/>
      <c r="G74" s="113">
        <f>SUM(G44:G73)</f>
        <v>1528188.1649999998</v>
      </c>
    </row>
    <row r="75" spans="1:11" ht="12" customHeight="1" x14ac:dyDescent="0.25">
      <c r="A75" s="2"/>
      <c r="B75" s="162"/>
      <c r="C75" s="163"/>
      <c r="D75" s="163"/>
      <c r="E75" s="164"/>
      <c r="F75" s="165"/>
      <c r="G75" s="165"/>
    </row>
    <row r="76" spans="1:11" ht="12" customHeight="1" x14ac:dyDescent="0.25">
      <c r="A76" s="5"/>
      <c r="B76" s="166" t="s">
        <v>36</v>
      </c>
      <c r="C76" s="167"/>
      <c r="D76" s="168"/>
      <c r="E76" s="169"/>
      <c r="F76" s="169"/>
      <c r="G76" s="169"/>
    </row>
    <row r="77" spans="1:11" ht="24" customHeight="1" x14ac:dyDescent="0.25">
      <c r="A77" s="5"/>
      <c r="B77" s="170" t="s">
        <v>37</v>
      </c>
      <c r="C77" s="171" t="s">
        <v>30</v>
      </c>
      <c r="D77" s="171" t="s">
        <v>31</v>
      </c>
      <c r="E77" s="172" t="s">
        <v>18</v>
      </c>
      <c r="F77" s="173" t="s">
        <v>19</v>
      </c>
      <c r="G77" s="172" t="s">
        <v>20</v>
      </c>
    </row>
    <row r="78" spans="1:11" ht="12.75" customHeight="1" x14ac:dyDescent="0.25">
      <c r="A78" s="7"/>
      <c r="B78" s="92" t="s">
        <v>143</v>
      </c>
      <c r="C78" s="107" t="s">
        <v>144</v>
      </c>
      <c r="D78" s="108">
        <v>2</v>
      </c>
      <c r="E78" s="105" t="s">
        <v>145</v>
      </c>
      <c r="F78" s="62">
        <v>117000</v>
      </c>
      <c r="G78" s="62">
        <f>D78*F78</f>
        <v>234000</v>
      </c>
    </row>
    <row r="79" spans="1:11" ht="12.75" customHeight="1" x14ac:dyDescent="0.25">
      <c r="A79" s="7"/>
      <c r="B79" s="92" t="s">
        <v>146</v>
      </c>
      <c r="C79" s="107" t="s">
        <v>144</v>
      </c>
      <c r="D79" s="108">
        <v>1</v>
      </c>
      <c r="E79" s="105" t="s">
        <v>123</v>
      </c>
      <c r="F79" s="62">
        <v>126000</v>
      </c>
      <c r="G79" s="62">
        <f t="shared" ref="G79:G82" si="3">D79*F79</f>
        <v>126000</v>
      </c>
    </row>
    <row r="80" spans="1:11" ht="12.75" customHeight="1" x14ac:dyDescent="0.25">
      <c r="A80" s="7"/>
      <c r="B80" s="92" t="s">
        <v>120</v>
      </c>
      <c r="C80" s="107" t="s">
        <v>147</v>
      </c>
      <c r="D80" s="108">
        <v>3000</v>
      </c>
      <c r="E80" s="105" t="s">
        <v>123</v>
      </c>
      <c r="F80" s="62">
        <v>127</v>
      </c>
      <c r="G80" s="62">
        <f t="shared" si="3"/>
        <v>381000</v>
      </c>
    </row>
    <row r="81" spans="1:7" ht="12.75" customHeight="1" x14ac:dyDescent="0.25">
      <c r="A81" s="7"/>
      <c r="B81" s="92" t="s">
        <v>148</v>
      </c>
      <c r="C81" s="107" t="s">
        <v>16</v>
      </c>
      <c r="D81" s="108">
        <v>1</v>
      </c>
      <c r="E81" s="105" t="s">
        <v>122</v>
      </c>
      <c r="F81" s="62">
        <v>24000</v>
      </c>
      <c r="G81" s="62">
        <f t="shared" si="3"/>
        <v>24000</v>
      </c>
    </row>
    <row r="82" spans="1:7" ht="12.75" customHeight="1" x14ac:dyDescent="0.25">
      <c r="A82" s="7"/>
      <c r="B82" s="92" t="s">
        <v>149</v>
      </c>
      <c r="C82" s="107" t="s">
        <v>16</v>
      </c>
      <c r="D82" s="108">
        <v>1</v>
      </c>
      <c r="E82" s="105" t="s">
        <v>121</v>
      </c>
      <c r="F82" s="62">
        <v>26515</v>
      </c>
      <c r="G82" s="62">
        <f t="shared" si="3"/>
        <v>26515</v>
      </c>
    </row>
    <row r="83" spans="1:7" ht="13.5" customHeight="1" x14ac:dyDescent="0.25">
      <c r="A83" s="5"/>
      <c r="B83" s="174" t="s">
        <v>38</v>
      </c>
      <c r="C83" s="175"/>
      <c r="D83" s="175"/>
      <c r="E83" s="176"/>
      <c r="F83" s="176"/>
      <c r="G83" s="63">
        <f>SUM(G78:G82)</f>
        <v>791515</v>
      </c>
    </row>
    <row r="84" spans="1:7" ht="12" customHeight="1" x14ac:dyDescent="0.25">
      <c r="A84" s="2"/>
      <c r="B84" s="177"/>
      <c r="C84" s="177"/>
      <c r="D84" s="177"/>
      <c r="E84" s="178"/>
      <c r="F84" s="179"/>
      <c r="G84" s="179"/>
    </row>
    <row r="85" spans="1:7" ht="12" customHeight="1" x14ac:dyDescent="0.25">
      <c r="A85" s="23"/>
      <c r="B85" s="65" t="s">
        <v>39</v>
      </c>
      <c r="C85" s="66"/>
      <c r="D85" s="66"/>
      <c r="E85" s="114"/>
      <c r="F85" s="114"/>
      <c r="G85" s="115">
        <f>G28+G40+G74+G83</f>
        <v>12650453.164999999</v>
      </c>
    </row>
    <row r="86" spans="1:7" ht="12" customHeight="1" x14ac:dyDescent="0.25">
      <c r="A86" s="23"/>
      <c r="B86" s="67" t="s">
        <v>40</v>
      </c>
      <c r="C86" s="68"/>
      <c r="D86" s="68"/>
      <c r="E86" s="116"/>
      <c r="F86" s="116"/>
      <c r="G86" s="117">
        <f>G85*0.05</f>
        <v>632522.65824999998</v>
      </c>
    </row>
    <row r="87" spans="1:7" ht="12" customHeight="1" x14ac:dyDescent="0.25">
      <c r="A87" s="23"/>
      <c r="B87" s="69" t="s">
        <v>41</v>
      </c>
      <c r="C87" s="70"/>
      <c r="D87" s="70"/>
      <c r="E87" s="118"/>
      <c r="F87" s="118"/>
      <c r="G87" s="119">
        <f>G86+G85</f>
        <v>13282975.823249999</v>
      </c>
    </row>
    <row r="88" spans="1:7" ht="12" customHeight="1" x14ac:dyDescent="0.25">
      <c r="A88" s="23"/>
      <c r="B88" s="67" t="s">
        <v>42</v>
      </c>
      <c r="C88" s="68"/>
      <c r="D88" s="68"/>
      <c r="E88" s="116"/>
      <c r="F88" s="116"/>
      <c r="G88" s="117">
        <f>G12</f>
        <v>19250000</v>
      </c>
    </row>
    <row r="89" spans="1:7" ht="12" customHeight="1" x14ac:dyDescent="0.25">
      <c r="A89" s="23"/>
      <c r="B89" s="71" t="s">
        <v>43</v>
      </c>
      <c r="C89" s="72"/>
      <c r="D89" s="72"/>
      <c r="E89" s="120"/>
      <c r="F89" s="120"/>
      <c r="G89" s="121">
        <f>G88-G87</f>
        <v>5967024.1767500006</v>
      </c>
    </row>
    <row r="90" spans="1:7" ht="12" customHeight="1" x14ac:dyDescent="0.25">
      <c r="A90" s="23"/>
      <c r="B90" s="24" t="s">
        <v>44</v>
      </c>
      <c r="C90" s="25"/>
      <c r="D90" s="25"/>
      <c r="E90" s="25"/>
      <c r="F90" s="25"/>
      <c r="G90" s="20"/>
    </row>
    <row r="91" spans="1:7" ht="12.75" customHeight="1" thickBot="1" x14ac:dyDescent="0.3">
      <c r="A91" s="23"/>
      <c r="B91" s="26"/>
      <c r="C91" s="25"/>
      <c r="D91" s="25"/>
      <c r="E91" s="25"/>
      <c r="F91" s="25"/>
      <c r="G91" s="20"/>
    </row>
    <row r="92" spans="1:7" ht="12" customHeight="1" x14ac:dyDescent="0.25">
      <c r="A92" s="23"/>
      <c r="B92" s="38" t="s">
        <v>45</v>
      </c>
      <c r="C92" s="39"/>
      <c r="D92" s="39"/>
      <c r="E92" s="39"/>
      <c r="F92" s="40"/>
      <c r="G92" s="20"/>
    </row>
    <row r="93" spans="1:7" ht="12" customHeight="1" x14ac:dyDescent="0.25">
      <c r="A93" s="23"/>
      <c r="B93" s="41" t="s">
        <v>46</v>
      </c>
      <c r="C93" s="22"/>
      <c r="D93" s="22"/>
      <c r="E93" s="22"/>
      <c r="F93" s="42"/>
      <c r="G93" s="20"/>
    </row>
    <row r="94" spans="1:7" ht="12" customHeight="1" x14ac:dyDescent="0.25">
      <c r="A94" s="23"/>
      <c r="B94" s="41" t="s">
        <v>47</v>
      </c>
      <c r="C94" s="22"/>
      <c r="D94" s="22"/>
      <c r="E94" s="22"/>
      <c r="F94" s="42"/>
      <c r="G94" s="20"/>
    </row>
    <row r="95" spans="1:7" ht="12" customHeight="1" x14ac:dyDescent="0.25">
      <c r="A95" s="23"/>
      <c r="B95" s="41" t="s">
        <v>48</v>
      </c>
      <c r="C95" s="22"/>
      <c r="D95" s="22"/>
      <c r="E95" s="22"/>
      <c r="F95" s="42"/>
      <c r="G95" s="20"/>
    </row>
    <row r="96" spans="1:7" ht="12" customHeight="1" x14ac:dyDescent="0.25">
      <c r="A96" s="23"/>
      <c r="B96" s="41" t="s">
        <v>49</v>
      </c>
      <c r="C96" s="22"/>
      <c r="D96" s="22"/>
      <c r="E96" s="22"/>
      <c r="F96" s="42"/>
      <c r="G96" s="20"/>
    </row>
    <row r="97" spans="1:7" ht="12" customHeight="1" x14ac:dyDescent="0.25">
      <c r="A97" s="23"/>
      <c r="B97" s="41" t="s">
        <v>50</v>
      </c>
      <c r="C97" s="22"/>
      <c r="D97" s="22"/>
      <c r="E97" s="22"/>
      <c r="F97" s="42"/>
      <c r="G97" s="20"/>
    </row>
    <row r="98" spans="1:7" ht="12.75" customHeight="1" thickBot="1" x14ac:dyDescent="0.3">
      <c r="A98" s="23"/>
      <c r="B98" s="43" t="s">
        <v>51</v>
      </c>
      <c r="C98" s="44"/>
      <c r="D98" s="44"/>
      <c r="E98" s="44"/>
      <c r="F98" s="45"/>
      <c r="G98" s="20"/>
    </row>
    <row r="99" spans="1:7" ht="12.75" customHeight="1" x14ac:dyDescent="0.25">
      <c r="A99" s="23"/>
      <c r="B99" s="36"/>
      <c r="C99" s="22"/>
      <c r="D99" s="22"/>
      <c r="E99" s="22"/>
      <c r="F99" s="22"/>
      <c r="G99" s="20"/>
    </row>
    <row r="100" spans="1:7" ht="15" customHeight="1" thickBot="1" x14ac:dyDescent="0.3">
      <c r="A100" s="23"/>
      <c r="B100" s="99" t="s">
        <v>52</v>
      </c>
      <c r="C100" s="100"/>
      <c r="D100" s="35"/>
      <c r="E100" s="16"/>
      <c r="F100" s="16"/>
      <c r="G100" s="20"/>
    </row>
    <row r="101" spans="1:7" ht="12" customHeight="1" x14ac:dyDescent="0.25">
      <c r="A101" s="23"/>
      <c r="B101" s="28" t="s">
        <v>37</v>
      </c>
      <c r="C101" s="17" t="s">
        <v>131</v>
      </c>
      <c r="D101" s="29" t="s">
        <v>53</v>
      </c>
      <c r="E101" s="16"/>
      <c r="F101" s="16"/>
      <c r="G101" s="20"/>
    </row>
    <row r="102" spans="1:7" ht="12" customHeight="1" x14ac:dyDescent="0.25">
      <c r="A102" s="23"/>
      <c r="B102" s="30" t="s">
        <v>54</v>
      </c>
      <c r="C102" s="73">
        <f>G28</f>
        <v>9937000</v>
      </c>
      <c r="D102" s="31">
        <f>(C102/$C$108)</f>
        <v>0.74810043564234041</v>
      </c>
      <c r="E102" s="16"/>
      <c r="F102" s="16"/>
      <c r="G102" s="20"/>
    </row>
    <row r="103" spans="1:7" ht="12" customHeight="1" x14ac:dyDescent="0.25">
      <c r="A103" s="23"/>
      <c r="B103" s="30" t="s">
        <v>55</v>
      </c>
      <c r="C103" s="74">
        <f>G33</f>
        <v>0</v>
      </c>
      <c r="D103" s="31">
        <f t="shared" ref="D103:D107" si="4">(C103/$C$108)</f>
        <v>0</v>
      </c>
      <c r="E103" s="16"/>
      <c r="F103" s="16"/>
      <c r="G103" s="20"/>
    </row>
    <row r="104" spans="1:7" ht="12" customHeight="1" x14ac:dyDescent="0.25">
      <c r="A104" s="23"/>
      <c r="B104" s="30" t="s">
        <v>56</v>
      </c>
      <c r="C104" s="73">
        <f>G40</f>
        <v>393750</v>
      </c>
      <c r="D104" s="31">
        <f t="shared" si="4"/>
        <v>2.964320685661382E-2</v>
      </c>
      <c r="E104" s="16"/>
      <c r="F104" s="16"/>
      <c r="G104" s="20"/>
    </row>
    <row r="105" spans="1:7" ht="12" customHeight="1" x14ac:dyDescent="0.25">
      <c r="A105" s="23"/>
      <c r="B105" s="30" t="s">
        <v>29</v>
      </c>
      <c r="C105" s="73">
        <f>G74</f>
        <v>1528188.1649999998</v>
      </c>
      <c r="D105" s="31">
        <f t="shared" si="4"/>
        <v>0.11504862956425164</v>
      </c>
      <c r="E105" s="16"/>
      <c r="F105" s="16"/>
      <c r="G105" s="20"/>
    </row>
    <row r="106" spans="1:7" ht="12" customHeight="1" x14ac:dyDescent="0.25">
      <c r="A106" s="23"/>
      <c r="B106" s="30" t="s">
        <v>57</v>
      </c>
      <c r="C106" s="75">
        <f>G83</f>
        <v>791515</v>
      </c>
      <c r="D106" s="31">
        <f t="shared" si="4"/>
        <v>5.9588680317746508E-2</v>
      </c>
      <c r="E106" s="19"/>
      <c r="F106" s="19"/>
      <c r="G106" s="20"/>
    </row>
    <row r="107" spans="1:7" ht="12" customHeight="1" x14ac:dyDescent="0.25">
      <c r="A107" s="23"/>
      <c r="B107" s="30" t="s">
        <v>58</v>
      </c>
      <c r="C107" s="75">
        <f>G86</f>
        <v>632522.65824999998</v>
      </c>
      <c r="D107" s="31">
        <f t="shared" si="4"/>
        <v>4.7619047619047616E-2</v>
      </c>
      <c r="E107" s="19"/>
      <c r="F107" s="19"/>
      <c r="G107" s="20"/>
    </row>
    <row r="108" spans="1:7" ht="12.75" customHeight="1" thickBot="1" x14ac:dyDescent="0.3">
      <c r="A108" s="23"/>
      <c r="B108" s="32" t="s">
        <v>132</v>
      </c>
      <c r="C108" s="76">
        <f>SUM(C102:C107)</f>
        <v>13282975.823249999</v>
      </c>
      <c r="D108" s="34">
        <f>SUM(D102:D107)</f>
        <v>1</v>
      </c>
      <c r="E108" s="19"/>
      <c r="F108" s="19"/>
      <c r="G108" s="20"/>
    </row>
    <row r="109" spans="1:7" ht="12" customHeight="1" x14ac:dyDescent="0.25">
      <c r="A109" s="23"/>
      <c r="B109" s="26"/>
      <c r="C109" s="25"/>
      <c r="D109" s="25"/>
      <c r="E109" s="25"/>
      <c r="F109" s="25"/>
      <c r="G109" s="20"/>
    </row>
    <row r="110" spans="1:7" ht="12.75" customHeight="1" x14ac:dyDescent="0.25">
      <c r="A110" s="23"/>
      <c r="B110" s="27"/>
      <c r="C110" s="25"/>
      <c r="D110" s="25"/>
      <c r="E110" s="25"/>
      <c r="F110" s="25"/>
      <c r="G110" s="20"/>
    </row>
    <row r="111" spans="1:7" ht="12" customHeight="1" thickBot="1" x14ac:dyDescent="0.3">
      <c r="A111" s="15"/>
      <c r="B111" s="47"/>
      <c r="C111" s="48" t="s">
        <v>134</v>
      </c>
      <c r="D111" s="49"/>
      <c r="E111" s="50"/>
      <c r="F111" s="18"/>
      <c r="G111" s="20"/>
    </row>
    <row r="112" spans="1:7" ht="12" customHeight="1" x14ac:dyDescent="0.25">
      <c r="A112" s="23"/>
      <c r="B112" s="51" t="s">
        <v>133</v>
      </c>
      <c r="C112" s="185">
        <v>5000</v>
      </c>
      <c r="D112" s="185">
        <v>5500</v>
      </c>
      <c r="E112" s="186">
        <v>6000</v>
      </c>
      <c r="F112" s="46"/>
      <c r="G112" s="21"/>
    </row>
    <row r="113" spans="1:7" ht="12.75" customHeight="1" thickBot="1" x14ac:dyDescent="0.3">
      <c r="A113" s="23"/>
      <c r="B113" s="32" t="s">
        <v>59</v>
      </c>
      <c r="C113" s="33">
        <f>(G87/C112)</f>
        <v>2656.5951646499998</v>
      </c>
      <c r="D113" s="33">
        <f>(G87/D112)</f>
        <v>2415.0865133181819</v>
      </c>
      <c r="E113" s="52">
        <f>(G87/E112)</f>
        <v>2213.8293038749998</v>
      </c>
      <c r="F113" s="46"/>
      <c r="G113" s="21"/>
    </row>
    <row r="114" spans="1:7" ht="15.6" customHeight="1" x14ac:dyDescent="0.25">
      <c r="A114" s="23"/>
      <c r="B114" s="37" t="s">
        <v>60</v>
      </c>
      <c r="C114" s="22"/>
      <c r="D114" s="22"/>
      <c r="E114" s="22"/>
      <c r="F114" s="22"/>
      <c r="G114" s="22"/>
    </row>
  </sheetData>
  <mergeCells count="8">
    <mergeCell ref="B100:C10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ARANDANO</vt:lpstr>
      <vt:lpstr>ARANDANO!Área_de_impresión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2022-07-04T19:54:24Z</dcterms:modified>
</cp:coreProperties>
</file>