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Chal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C86" i="1" l="1"/>
  <c r="D86" i="1"/>
  <c r="G47" i="1" l="1"/>
  <c r="F23" i="1"/>
  <c r="G25" i="1" l="1"/>
  <c r="G29" i="1"/>
  <c r="D22" i="1" l="1"/>
  <c r="D27" i="1" l="1"/>
  <c r="G45" i="1"/>
  <c r="G27" i="1" l="1"/>
  <c r="G49" i="1"/>
  <c r="G48" i="1"/>
  <c r="G22" i="1"/>
  <c r="G50" i="1" l="1"/>
  <c r="G23" i="1"/>
  <c r="G30" i="1" s="1"/>
  <c r="G12" i="1"/>
  <c r="G56" i="1" l="1"/>
  <c r="C80" i="1" l="1"/>
  <c r="G40" i="1"/>
  <c r="G58" i="1" s="1"/>
  <c r="G61" i="1"/>
  <c r="C76" i="1" l="1"/>
  <c r="C79" i="1"/>
  <c r="C78" i="1"/>
  <c r="G59" i="1" l="1"/>
  <c r="G60" i="1" s="1"/>
  <c r="E87" i="1" s="1"/>
  <c r="C81" i="1" l="1"/>
  <c r="C82" i="1" s="1"/>
  <c r="D79" i="1" l="1"/>
  <c r="D76" i="1"/>
  <c r="D87" i="1"/>
  <c r="C87" i="1"/>
  <c r="G62" i="1"/>
  <c r="D81" i="1"/>
  <c r="D78" i="1"/>
  <c r="D80" i="1"/>
  <c r="D82" i="1" l="1"/>
</calcChain>
</file>

<file path=xl/sharedStrings.xml><?xml version="1.0" encoding="utf-8"?>
<sst xmlns="http://schemas.openxmlformats.org/spreadsheetml/2006/main" count="128" uniqueCount="93">
  <si>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</si>
  <si>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</si>
  <si>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</si>
  <si>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</si>
  <si>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</si>
  <si>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</si>
  <si>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</si>
  <si>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</si>
  <si>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</si>
  <si>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</si>
  <si>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</si>
  <si>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</si>
  <si>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</si>
  <si>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</si>
  <si>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</si>
  <si>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</si>
  <si>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</si>
  <si>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</si>
  <si>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</si>
  <si>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</si>
  <si>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</si>
  <si>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</si>
  <si>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</si>
  <si>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</si>
  <si>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</si>
  <si>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</si>
  <si>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</si>
  <si>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</si>
  <si>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</si>
  <si>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</si>
  <si>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</si>
  <si>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</si>
  <si>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</si>
  <si>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</si>
  <si>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</si>
  <si>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</si>
  <si>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</si>
  <si>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</si>
  <si>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</si>
  <si>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</si>
  <si>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</si>
  <si>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</si>
  <si>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</si>
  <si>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</si>
  <si>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</si>
  <si>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</si>
  <si>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</si>
  <si>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</si>
  <si>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</si>
  <si>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</si>
  <si>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</si>
  <si>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Tarapacá</t>
  </si>
  <si>
    <t>Pozo Almonte</t>
  </si>
  <si>
    <t>Septiembre</t>
  </si>
  <si>
    <t>Octubre</t>
  </si>
  <si>
    <t>Agosto</t>
  </si>
  <si>
    <t>2.  Precio de insumos corresponde a  precios  no colocados en el predio.</t>
  </si>
  <si>
    <t>4. Los insumos aplicados (tipo y dosis) están referidos al  Área en particular.</t>
  </si>
  <si>
    <t>Alpaca-Llama</t>
  </si>
  <si>
    <t>Bajo</t>
  </si>
  <si>
    <t>Textil</t>
  </si>
  <si>
    <t>Anual</t>
  </si>
  <si>
    <t>Estructuras productivas dañadas por sismos</t>
  </si>
  <si>
    <t>Selección Lana</t>
  </si>
  <si>
    <t>Hilado-Torcido</t>
  </si>
  <si>
    <t>Tinturas HT</t>
  </si>
  <si>
    <t>Kg</t>
  </si>
  <si>
    <t>Nitrato de Potasio</t>
  </si>
  <si>
    <t>Vinagre</t>
  </si>
  <si>
    <t>Lt</t>
  </si>
  <si>
    <t>Gas</t>
  </si>
  <si>
    <t>Chals</t>
  </si>
  <si>
    <t>Prenda</t>
  </si>
  <si>
    <t>TEÑIDO</t>
  </si>
  <si>
    <t>COCIDO</t>
  </si>
  <si>
    <t xml:space="preserve">3. Precio esperado por ventas corresponde a precio colocado en el domicilio del productor. </t>
  </si>
  <si>
    <t>5. El costo de la mano de obra No permanente o familiar, contratada por labores específicas.</t>
  </si>
  <si>
    <t>ESCENARIOS COSTO UNITARIO  ($/Prenda)</t>
  </si>
  <si>
    <t>Costo unitario ($/Prenda) (*)</t>
  </si>
  <si>
    <t>FIBRA</t>
  </si>
  <si>
    <t>Bellón</t>
  </si>
  <si>
    <t>MANEJO BELLÓN</t>
  </si>
  <si>
    <t>CONFECCIÓN PRENDA</t>
  </si>
  <si>
    <t>RENDIMIENTO ( Predas)</t>
  </si>
  <si>
    <t>PRECIO ESPERADO ($/Prenda)</t>
  </si>
  <si>
    <t>Rendimiento (Prendas)</t>
  </si>
  <si>
    <t>7.Tejido en fibra, puede ser desarrollado durante todo el año.</t>
  </si>
  <si>
    <t>6. Dimensión 60 x 200 x 10 cm.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</si>
  <si>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</si>
  <si>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</si>
  <si>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COSTOS DIRECTOS DE PRODUCCIÓN POR PRENDAS (INCLUYE IVA)</t>
  </si>
  <si>
    <t>ARTESANIA CHAL</t>
  </si>
  <si>
    <t>$/prendas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</si>
</sst>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0" borderId="18" xfId="0" applyNumberFormat="1" applyFont="1" applyBorder="1" applyAlignment="1"/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3" fontId="2" fillId="3" borderId="43" xfId="0" applyNumberFormat="1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vertical="center"/>
    </xf>
    <xf numFmtId="3" fontId="2" fillId="3" borderId="44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14" fontId="1" fillId="2" borderId="5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0" fontId="5" fillId="0" borderId="41" xfId="0" applyFont="1" applyFill="1" applyBorder="1" applyAlignment="1">
      <alignment wrapText="1"/>
    </xf>
    <xf numFmtId="49" fontId="1" fillId="2" borderId="41" xfId="0" applyNumberFormat="1" applyFont="1" applyFill="1" applyBorder="1" applyAlignment="1">
      <alignment horizontal="center" wrapText="1"/>
    </xf>
    <xf numFmtId="49" fontId="1" fillId="2" borderId="41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  <xf numFmtId="3" fontId="1" fillId="2" borderId="41" xfId="0" applyNumberFormat="1" applyFont="1" applyFill="1" applyBorder="1" applyAlignment="1">
      <alignment horizontal="right" wrapText="1"/>
    </xf>
    <xf numFmtId="49" fontId="6" fillId="2" borderId="41" xfId="0" applyNumberFormat="1" applyFont="1" applyFill="1" applyBorder="1" applyAlignment="1">
      <alignment wrapText="1"/>
    </xf>
    <xf numFmtId="49" fontId="1" fillId="2" borderId="41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41" xfId="0" applyFont="1" applyBorder="1"/>
    <xf numFmtId="0" fontId="11" fillId="0" borderId="41" xfId="0" applyFont="1" applyBorder="1" applyAlignment="1">
      <alignment horizontal="center"/>
    </xf>
    <xf numFmtId="3" fontId="10" fillId="0" borderId="41" xfId="0" applyNumberFormat="1" applyFont="1" applyBorder="1"/>
    <xf numFmtId="0" fontId="10" fillId="0" borderId="41" xfId="0" applyFont="1" applyBorder="1" applyAlignment="1">
      <alignment horizontal="center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42" xfId="0" applyNumberFormat="1" applyFont="1" applyFill="1" applyBorder="1" applyAlignment="1">
      <alignment horizontal="center" vertical="center"/>
    </xf>
    <xf numFmtId="49" fontId="8" fillId="3" borderId="42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0" fontId="14" fillId="0" borderId="36" xfId="0" applyFont="1" applyFill="1" applyBorder="1"/>
    <xf numFmtId="0" fontId="13" fillId="2" borderId="18" xfId="0" applyFont="1" applyFill="1" applyBorder="1" applyAlignment="1"/>
    <xf numFmtId="0" fontId="14" fillId="0" borderId="38" xfId="0" applyFont="1" applyFill="1" applyBorder="1"/>
    <xf numFmtId="49" fontId="13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7" borderId="18" xfId="0" applyFont="1" applyFill="1" applyBorder="1" applyAlignment="1"/>
    <xf numFmtId="0" fontId="7" fillId="7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165" fontId="18" fillId="2" borderId="1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1" fillId="9" borderId="48" xfId="0" applyFont="1" applyFill="1" applyBorder="1" applyAlignment="1"/>
    <xf numFmtId="49" fontId="6" fillId="8" borderId="45" xfId="0" applyNumberFormat="1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6" fillId="2" borderId="28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49" fontId="6" fillId="8" borderId="30" xfId="0" applyNumberFormat="1" applyFont="1" applyFill="1" applyBorder="1" applyAlignment="1">
      <alignment vertical="center"/>
    </xf>
    <xf numFmtId="166" fontId="6" fillId="8" borderId="31" xfId="0" applyNumberFormat="1" applyFont="1" applyFill="1" applyBorder="1" applyAlignment="1">
      <alignment vertical="center"/>
    </xf>
    <xf numFmtId="9" fontId="6" fillId="8" borderId="32" xfId="0" applyNumberFormat="1" applyFont="1" applyFill="1" applyBorder="1" applyAlignment="1">
      <alignment vertical="center"/>
    </xf>
    <xf numFmtId="0" fontId="8" fillId="9" borderId="56" xfId="0" applyFont="1" applyFill="1" applyBorder="1" applyAlignment="1">
      <alignment vertical="center"/>
    </xf>
    <xf numFmtId="49" fontId="3" fillId="9" borderId="57" xfId="0" applyNumberFormat="1" applyFont="1" applyFill="1" applyBorder="1" applyAlignment="1">
      <alignment vertical="center"/>
    </xf>
    <xf numFmtId="0" fontId="8" fillId="9" borderId="57" xfId="0" applyFont="1" applyFill="1" applyBorder="1" applyAlignment="1">
      <alignment vertical="center"/>
    </xf>
    <xf numFmtId="0" fontId="8" fillId="9" borderId="58" xfId="0" applyFont="1" applyFill="1" applyBorder="1" applyAlignment="1">
      <alignment vertical="center"/>
    </xf>
    <xf numFmtId="49" fontId="6" fillId="8" borderId="53" xfId="0" applyNumberFormat="1" applyFont="1" applyFill="1" applyBorder="1" applyAlignment="1">
      <alignment vertical="center"/>
    </xf>
    <xf numFmtId="166" fontId="6" fillId="8" borderId="54" xfId="0" applyNumberFormat="1" applyFont="1" applyFill="1" applyBorder="1" applyAlignment="1">
      <alignment vertical="center"/>
    </xf>
    <xf numFmtId="166" fontId="6" fillId="8" borderId="55" xfId="0" applyNumberFormat="1" applyFont="1" applyFill="1" applyBorder="1" applyAlignment="1">
      <alignment vertical="center"/>
    </xf>
    <xf numFmtId="49" fontId="6" fillId="8" borderId="50" xfId="0" applyNumberFormat="1" applyFont="1" applyFill="1" applyBorder="1" applyAlignment="1">
      <alignment vertical="center"/>
    </xf>
    <xf numFmtId="166" fontId="6" fillId="8" borderId="51" xfId="0" applyNumberFormat="1" applyFont="1" applyFill="1" applyBorder="1" applyAlignment="1">
      <alignment vertical="center"/>
    </xf>
    <xf numFmtId="166" fontId="6" fillId="8" borderId="52" xfId="0" applyNumberFormat="1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3" fillId="9" borderId="46" xfId="0" applyNumberFormat="1" applyFont="1" applyFill="1" applyBorder="1" applyAlignment="1">
      <alignment vertical="center"/>
    </xf>
    <xf numFmtId="0" fontId="6" fillId="9" borderId="47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workbookViewId="0">
      <selection activeCell="I55" sqref="I55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38" t="s">
        <v>0</v>
      </c>
      <c r="C9" s="14" t="s">
        <v>91</v>
      </c>
      <c r="D9" s="39"/>
      <c r="E9" s="145" t="s">
        <v>83</v>
      </c>
      <c r="F9" s="146"/>
      <c r="G9" s="15">
        <v>120</v>
      </c>
    </row>
    <row r="10" spans="2:7" ht="38.25" customHeight="1" x14ac:dyDescent="0.3">
      <c r="B10" s="16" t="s">
        <v>1</v>
      </c>
      <c r="C10" s="17" t="s">
        <v>58</v>
      </c>
      <c r="D10" s="39"/>
      <c r="E10" s="143" t="s">
        <v>2</v>
      </c>
      <c r="F10" s="144"/>
      <c r="G10" s="18" t="s">
        <v>54</v>
      </c>
    </row>
    <row r="11" spans="2:7" ht="18" customHeight="1" x14ac:dyDescent="0.3">
      <c r="B11" s="16" t="s">
        <v>3</v>
      </c>
      <c r="C11" s="14" t="s">
        <v>59</v>
      </c>
      <c r="D11" s="39"/>
      <c r="E11" s="141" t="s">
        <v>84</v>
      </c>
      <c r="F11" s="142"/>
      <c r="G11" s="19">
        <v>55000</v>
      </c>
    </row>
    <row r="12" spans="2:7" ht="11.25" customHeight="1" x14ac:dyDescent="0.3">
      <c r="B12" s="16" t="s">
        <v>4</v>
      </c>
      <c r="C12" s="14" t="s">
        <v>51</v>
      </c>
      <c r="D12" s="39"/>
      <c r="E12" s="20" t="s">
        <v>5</v>
      </c>
      <c r="F12" s="21"/>
      <c r="G12" s="15">
        <f>+G11*G9</f>
        <v>6600000</v>
      </c>
    </row>
    <row r="13" spans="2:7" ht="11.25" customHeight="1" x14ac:dyDescent="0.3">
      <c r="B13" s="16" t="s">
        <v>6</v>
      </c>
      <c r="C13" s="14" t="s">
        <v>52</v>
      </c>
      <c r="D13" s="39"/>
      <c r="E13" s="141" t="s">
        <v>7</v>
      </c>
      <c r="F13" s="142"/>
      <c r="G13" s="14" t="s">
        <v>60</v>
      </c>
    </row>
    <row r="14" spans="2:7" ht="13.5" customHeight="1" x14ac:dyDescent="0.3">
      <c r="B14" s="16" t="s">
        <v>8</v>
      </c>
      <c r="C14" s="14" t="s">
        <v>49</v>
      </c>
      <c r="D14" s="39"/>
      <c r="E14" s="141" t="s">
        <v>9</v>
      </c>
      <c r="F14" s="142"/>
      <c r="G14" s="14" t="s">
        <v>61</v>
      </c>
    </row>
    <row r="15" spans="2:7" ht="30.6" x14ac:dyDescent="0.3">
      <c r="B15" s="16" t="s">
        <v>10</v>
      </c>
      <c r="C15" s="22">
        <v>44748</v>
      </c>
      <c r="D15" s="40"/>
      <c r="E15" s="147" t="s">
        <v>11</v>
      </c>
      <c r="F15" s="148"/>
      <c r="G15" s="17" t="s">
        <v>62</v>
      </c>
    </row>
    <row r="16" spans="2:7" ht="12" customHeight="1" x14ac:dyDescent="0.3">
      <c r="B16" s="41"/>
      <c r="C16" s="42"/>
      <c r="D16" s="43"/>
      <c r="E16" s="44"/>
      <c r="F16" s="44"/>
      <c r="G16" s="45"/>
    </row>
    <row r="17" spans="2:7" ht="12" customHeight="1" x14ac:dyDescent="0.3">
      <c r="B17" s="149" t="s">
        <v>90</v>
      </c>
      <c r="C17" s="150"/>
      <c r="D17" s="150"/>
      <c r="E17" s="150"/>
      <c r="F17" s="150"/>
      <c r="G17" s="150"/>
    </row>
    <row r="18" spans="2:7" ht="12" customHeight="1" x14ac:dyDescent="0.3">
      <c r="B18" s="46"/>
      <c r="C18" s="47"/>
      <c r="D18" s="47"/>
      <c r="E18" s="47"/>
      <c r="F18" s="48"/>
      <c r="G18" s="48"/>
    </row>
    <row r="19" spans="2:7" ht="12" customHeight="1" x14ac:dyDescent="0.3">
      <c r="B19" s="49" t="s">
        <v>12</v>
      </c>
      <c r="C19" s="50"/>
      <c r="D19" s="51"/>
      <c r="E19" s="51"/>
      <c r="F19" s="51"/>
      <c r="G19" s="51"/>
    </row>
    <row r="20" spans="2:7" ht="24" customHeight="1" x14ac:dyDescent="0.3">
      <c r="B20" s="52" t="s">
        <v>13</v>
      </c>
      <c r="C20" s="52" t="s">
        <v>14</v>
      </c>
      <c r="D20" s="52" t="s">
        <v>15</v>
      </c>
      <c r="E20" s="52" t="s">
        <v>16</v>
      </c>
      <c r="F20" s="52" t="s">
        <v>17</v>
      </c>
      <c r="G20" s="52" t="s">
        <v>18</v>
      </c>
    </row>
    <row r="21" spans="2:7" ht="24" customHeight="1" x14ac:dyDescent="0.3">
      <c r="B21" s="23" t="s">
        <v>81</v>
      </c>
      <c r="C21" s="53"/>
      <c r="D21" s="53"/>
      <c r="E21" s="53"/>
      <c r="F21" s="53"/>
      <c r="G21" s="53"/>
    </row>
    <row r="22" spans="2:7" ht="15.6" customHeight="1" x14ac:dyDescent="0.3">
      <c r="B22" s="24" t="s">
        <v>63</v>
      </c>
      <c r="C22" s="25" t="s">
        <v>19</v>
      </c>
      <c r="D22" s="26">
        <f>1/8</f>
        <v>0.125</v>
      </c>
      <c r="E22" s="25" t="s">
        <v>55</v>
      </c>
      <c r="F22" s="15">
        <v>15000</v>
      </c>
      <c r="G22" s="15">
        <f>+(D22*F22)*G9</f>
        <v>225000</v>
      </c>
    </row>
    <row r="23" spans="2:7" ht="26.1" customHeight="1" x14ac:dyDescent="0.3">
      <c r="B23" s="24" t="s">
        <v>64</v>
      </c>
      <c r="C23" s="25" t="s">
        <v>19</v>
      </c>
      <c r="D23" s="26">
        <v>0.32</v>
      </c>
      <c r="E23" s="25" t="s">
        <v>55</v>
      </c>
      <c r="F23" s="15">
        <f>+F22</f>
        <v>15000</v>
      </c>
      <c r="G23" s="15">
        <f>+(D23*F23)*G9</f>
        <v>576000</v>
      </c>
    </row>
    <row r="24" spans="2:7" ht="26.1" customHeight="1" x14ac:dyDescent="0.3">
      <c r="B24" s="27" t="s">
        <v>74</v>
      </c>
      <c r="C24" s="28"/>
      <c r="D24" s="54"/>
      <c r="E24" s="55"/>
      <c r="F24" s="56"/>
      <c r="G24" s="56"/>
    </row>
    <row r="25" spans="2:7" ht="26.1" customHeight="1" x14ac:dyDescent="0.3">
      <c r="B25" s="29" t="s">
        <v>70</v>
      </c>
      <c r="C25" s="28" t="s">
        <v>66</v>
      </c>
      <c r="D25" s="30">
        <v>0.12</v>
      </c>
      <c r="E25" s="28" t="s">
        <v>53</v>
      </c>
      <c r="F25" s="31">
        <v>19000</v>
      </c>
      <c r="G25" s="31">
        <f>+(D25*F25)*G9</f>
        <v>273600</v>
      </c>
    </row>
    <row r="26" spans="2:7" ht="14.4" x14ac:dyDescent="0.3">
      <c r="B26" s="27" t="s">
        <v>73</v>
      </c>
      <c r="C26" s="28"/>
      <c r="D26" s="54"/>
      <c r="E26" s="57"/>
      <c r="F26" s="56"/>
      <c r="G26" s="56"/>
    </row>
    <row r="27" spans="2:7" ht="14.4" x14ac:dyDescent="0.3">
      <c r="B27" s="29" t="s">
        <v>71</v>
      </c>
      <c r="C27" s="28" t="s">
        <v>72</v>
      </c>
      <c r="D27" s="30">
        <f>1/8</f>
        <v>0.125</v>
      </c>
      <c r="E27" s="28" t="s">
        <v>53</v>
      </c>
      <c r="F27" s="31">
        <v>15000</v>
      </c>
      <c r="G27" s="31">
        <f>+(D27*F27)*G9</f>
        <v>225000</v>
      </c>
    </row>
    <row r="28" spans="2:7" ht="14.4" x14ac:dyDescent="0.3">
      <c r="B28" s="32" t="s">
        <v>82</v>
      </c>
      <c r="C28" s="28"/>
      <c r="D28" s="30"/>
      <c r="E28" s="28"/>
      <c r="F28" s="31"/>
      <c r="G28" s="31"/>
    </row>
    <row r="29" spans="2:7" ht="14.4" x14ac:dyDescent="0.3">
      <c r="B29" s="29" t="s">
        <v>71</v>
      </c>
      <c r="C29" s="28" t="s">
        <v>72</v>
      </c>
      <c r="D29" s="30">
        <v>1</v>
      </c>
      <c r="E29" s="28" t="s">
        <v>53</v>
      </c>
      <c r="F29" s="31">
        <v>15000</v>
      </c>
      <c r="G29" s="31">
        <f>+(D29*F29)*G9</f>
        <v>1800000</v>
      </c>
    </row>
    <row r="30" spans="2:7" ht="12.75" customHeight="1" x14ac:dyDescent="0.3">
      <c r="B30" s="10" t="s">
        <v>20</v>
      </c>
      <c r="C30" s="11"/>
      <c r="D30" s="11"/>
      <c r="E30" s="11"/>
      <c r="F30" s="12"/>
      <c r="G30" s="13">
        <f>SUM(G22:G29)</f>
        <v>3099600</v>
      </c>
    </row>
    <row r="31" spans="2:7" ht="12" customHeight="1" x14ac:dyDescent="0.3">
      <c r="B31" s="46"/>
      <c r="C31" s="48"/>
      <c r="D31" s="48"/>
      <c r="E31" s="48"/>
      <c r="F31" s="58"/>
      <c r="G31" s="58"/>
    </row>
    <row r="32" spans="2:7" ht="12" customHeight="1" x14ac:dyDescent="0.3">
      <c r="B32" s="59" t="s">
        <v>21</v>
      </c>
      <c r="C32" s="60"/>
      <c r="D32" s="61"/>
      <c r="E32" s="61"/>
      <c r="F32" s="62"/>
      <c r="G32" s="62"/>
    </row>
    <row r="33" spans="2:11" ht="24" customHeight="1" x14ac:dyDescent="0.3">
      <c r="B33" s="63" t="s">
        <v>13</v>
      </c>
      <c r="C33" s="64" t="s">
        <v>14</v>
      </c>
      <c r="D33" s="64" t="s">
        <v>15</v>
      </c>
      <c r="E33" s="63" t="s">
        <v>16</v>
      </c>
      <c r="F33" s="64" t="s">
        <v>17</v>
      </c>
      <c r="G33" s="63" t="s">
        <v>18</v>
      </c>
    </row>
    <row r="34" spans="2:11" ht="12" customHeight="1" x14ac:dyDescent="0.3">
      <c r="B34" s="65"/>
      <c r="C34" s="66" t="s">
        <v>50</v>
      </c>
      <c r="D34" s="66"/>
      <c r="E34" s="66"/>
      <c r="F34" s="65"/>
      <c r="G34" s="65"/>
    </row>
    <row r="35" spans="2:11" ht="12" customHeight="1" x14ac:dyDescent="0.3">
      <c r="B35" s="67" t="s">
        <v>22</v>
      </c>
      <c r="C35" s="68"/>
      <c r="D35" s="68"/>
      <c r="E35" s="68"/>
      <c r="F35" s="69"/>
      <c r="G35" s="9">
        <f>SUM(G34:G34)</f>
        <v>0</v>
      </c>
    </row>
    <row r="36" spans="2:11" ht="12" customHeight="1" x14ac:dyDescent="0.3">
      <c r="B36" s="70"/>
      <c r="C36" s="71"/>
      <c r="D36" s="71"/>
      <c r="E36" s="71"/>
      <c r="F36" s="72"/>
      <c r="G36" s="72"/>
    </row>
    <row r="37" spans="2:11" ht="12" customHeight="1" x14ac:dyDescent="0.3">
      <c r="B37" s="59" t="s">
        <v>23</v>
      </c>
      <c r="C37" s="60"/>
      <c r="D37" s="61"/>
      <c r="E37" s="61"/>
      <c r="F37" s="62"/>
      <c r="G37" s="62"/>
    </row>
    <row r="38" spans="2:11" ht="24" customHeight="1" x14ac:dyDescent="0.3">
      <c r="B38" s="73" t="s">
        <v>13</v>
      </c>
      <c r="C38" s="73" t="s">
        <v>14</v>
      </c>
      <c r="D38" s="73" t="s">
        <v>15</v>
      </c>
      <c r="E38" s="73" t="s">
        <v>16</v>
      </c>
      <c r="F38" s="74" t="s">
        <v>17</v>
      </c>
      <c r="G38" s="73" t="s">
        <v>18</v>
      </c>
    </row>
    <row r="39" spans="2:11" ht="12.75" customHeight="1" x14ac:dyDescent="0.3">
      <c r="B39" s="29"/>
      <c r="C39" s="28"/>
      <c r="D39" s="30"/>
      <c r="E39" s="33"/>
      <c r="F39" s="31"/>
      <c r="G39" s="31"/>
    </row>
    <row r="40" spans="2:11" ht="12.75" customHeight="1" x14ac:dyDescent="0.3">
      <c r="B40" s="6" t="s">
        <v>24</v>
      </c>
      <c r="C40" s="7"/>
      <c r="D40" s="7"/>
      <c r="E40" s="7"/>
      <c r="F40" s="8"/>
      <c r="G40" s="9">
        <f>SUM(G39:G39)</f>
        <v>0</v>
      </c>
    </row>
    <row r="41" spans="2:11" ht="12" customHeight="1" x14ac:dyDescent="0.3">
      <c r="B41" s="70"/>
      <c r="C41" s="71"/>
      <c r="D41" s="71"/>
      <c r="E41" s="71"/>
      <c r="F41" s="72"/>
      <c r="G41" s="72"/>
    </row>
    <row r="42" spans="2:11" ht="12" customHeight="1" x14ac:dyDescent="0.3">
      <c r="B42" s="59" t="s">
        <v>25</v>
      </c>
      <c r="C42" s="60"/>
      <c r="D42" s="61"/>
      <c r="E42" s="61"/>
      <c r="F42" s="62"/>
      <c r="G42" s="62"/>
    </row>
    <row r="43" spans="2:11" ht="24" customHeight="1" x14ac:dyDescent="0.3">
      <c r="B43" s="74" t="s">
        <v>26</v>
      </c>
      <c r="C43" s="74" t="s">
        <v>27</v>
      </c>
      <c r="D43" s="74" t="s">
        <v>28</v>
      </c>
      <c r="E43" s="74" t="s">
        <v>16</v>
      </c>
      <c r="F43" s="74" t="s">
        <v>17</v>
      </c>
      <c r="G43" s="74" t="s">
        <v>18</v>
      </c>
      <c r="K43" s="5"/>
    </row>
    <row r="44" spans="2:11" ht="14.4" x14ac:dyDescent="0.3">
      <c r="B44" s="32" t="s">
        <v>79</v>
      </c>
      <c r="C44" s="28"/>
      <c r="D44" s="30"/>
      <c r="E44" s="28"/>
      <c r="F44" s="31"/>
      <c r="G44" s="31"/>
      <c r="K44" s="5"/>
    </row>
    <row r="45" spans="2:11" ht="14.4" x14ac:dyDescent="0.3">
      <c r="B45" s="29" t="s">
        <v>80</v>
      </c>
      <c r="C45" s="28" t="s">
        <v>29</v>
      </c>
      <c r="D45" s="30">
        <v>0.4</v>
      </c>
      <c r="E45" s="28" t="s">
        <v>53</v>
      </c>
      <c r="F45" s="31">
        <v>33320</v>
      </c>
      <c r="G45" s="31">
        <f>+(D45*F45)*G9</f>
        <v>1599360</v>
      </c>
      <c r="K45" s="5"/>
    </row>
    <row r="46" spans="2:11" ht="12.75" customHeight="1" x14ac:dyDescent="0.3">
      <c r="B46" s="27" t="s">
        <v>73</v>
      </c>
      <c r="C46" s="54"/>
      <c r="D46" s="54"/>
      <c r="E46" s="54"/>
      <c r="F46" s="56"/>
      <c r="G46" s="56"/>
      <c r="K46" s="5"/>
    </row>
    <row r="47" spans="2:11" ht="12.75" customHeight="1" x14ac:dyDescent="0.3">
      <c r="B47" s="29" t="s">
        <v>65</v>
      </c>
      <c r="C47" s="28" t="s">
        <v>66</v>
      </c>
      <c r="D47" s="30">
        <v>4.2599999999999999E-2</v>
      </c>
      <c r="E47" s="28" t="s">
        <v>53</v>
      </c>
      <c r="F47" s="31">
        <v>27000</v>
      </c>
      <c r="G47" s="31">
        <f>+(D47*F47)*G9</f>
        <v>138024</v>
      </c>
    </row>
    <row r="48" spans="2:11" ht="12.75" customHeight="1" x14ac:dyDescent="0.3">
      <c r="B48" s="29" t="s">
        <v>67</v>
      </c>
      <c r="C48" s="28" t="s">
        <v>29</v>
      </c>
      <c r="D48" s="30">
        <v>4.3E-3</v>
      </c>
      <c r="E48" s="28" t="s">
        <v>53</v>
      </c>
      <c r="F48" s="31">
        <v>57200</v>
      </c>
      <c r="G48" s="31">
        <f>+(D48*F48)*G9</f>
        <v>29515.200000000001</v>
      </c>
    </row>
    <row r="49" spans="1:255" ht="12.75" customHeight="1" x14ac:dyDescent="0.3">
      <c r="B49" s="29" t="s">
        <v>68</v>
      </c>
      <c r="C49" s="28" t="s">
        <v>69</v>
      </c>
      <c r="D49" s="30">
        <v>0.1</v>
      </c>
      <c r="E49" s="28" t="s">
        <v>53</v>
      </c>
      <c r="F49" s="31">
        <v>1660</v>
      </c>
      <c r="G49" s="31">
        <f>+(D49*F49)*G9</f>
        <v>19920</v>
      </c>
    </row>
    <row r="50" spans="1:255" ht="13.5" customHeight="1" x14ac:dyDescent="0.3">
      <c r="B50" s="6" t="s">
        <v>30</v>
      </c>
      <c r="C50" s="7"/>
      <c r="D50" s="7"/>
      <c r="E50" s="7"/>
      <c r="F50" s="8"/>
      <c r="G50" s="9">
        <f>SUM(G45:G49)</f>
        <v>1786819.2</v>
      </c>
    </row>
    <row r="51" spans="1:255" ht="12" customHeight="1" x14ac:dyDescent="0.3">
      <c r="B51" s="70"/>
      <c r="C51" s="71"/>
      <c r="D51" s="71"/>
      <c r="E51" s="75"/>
      <c r="F51" s="72"/>
      <c r="G51" s="72"/>
    </row>
    <row r="52" spans="1:255" ht="12" customHeight="1" x14ac:dyDescent="0.3">
      <c r="B52" s="59" t="s">
        <v>31</v>
      </c>
      <c r="C52" s="60"/>
      <c r="D52" s="61"/>
      <c r="E52" s="61"/>
      <c r="F52" s="62"/>
      <c r="G52" s="62"/>
    </row>
    <row r="53" spans="1:255" ht="24" customHeight="1" x14ac:dyDescent="0.3">
      <c r="B53" s="76" t="s">
        <v>32</v>
      </c>
      <c r="C53" s="77" t="s">
        <v>27</v>
      </c>
      <c r="D53" s="77" t="s">
        <v>28</v>
      </c>
      <c r="E53" s="76" t="s">
        <v>16</v>
      </c>
      <c r="F53" s="77" t="s">
        <v>17</v>
      </c>
      <c r="G53" s="76" t="s">
        <v>18</v>
      </c>
    </row>
    <row r="54" spans="1:255" ht="12.75" customHeight="1" x14ac:dyDescent="0.3">
      <c r="B54" s="34"/>
      <c r="C54" s="35"/>
      <c r="D54" s="19"/>
      <c r="E54" s="36"/>
      <c r="F54" s="37"/>
      <c r="G54" s="19"/>
    </row>
    <row r="55" spans="1:255" s="155" customFormat="1" ht="14.4" x14ac:dyDescent="0.3">
      <c r="A55" s="151"/>
      <c r="B55" s="152"/>
      <c r="C55" s="153"/>
      <c r="D55" s="19"/>
      <c r="E55" s="154"/>
      <c r="F55" s="37"/>
      <c r="G55" s="19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51"/>
      <c r="DS55" s="151"/>
      <c r="DT55" s="151"/>
      <c r="DU55" s="151"/>
      <c r="DV55" s="151"/>
      <c r="DW55" s="151"/>
      <c r="DX55" s="151"/>
      <c r="DY55" s="151"/>
      <c r="DZ55" s="151"/>
      <c r="EA55" s="151"/>
      <c r="EB55" s="151"/>
      <c r="EC55" s="151"/>
      <c r="ED55" s="151"/>
      <c r="EE55" s="151"/>
      <c r="EF55" s="151"/>
      <c r="EG55" s="151"/>
      <c r="EH55" s="151"/>
      <c r="EI55" s="151"/>
      <c r="EJ55" s="151"/>
      <c r="EK55" s="151"/>
      <c r="EL55" s="151"/>
      <c r="EM55" s="151"/>
      <c r="EN55" s="151"/>
      <c r="EO55" s="151"/>
      <c r="EP55" s="151"/>
      <c r="EQ55" s="151"/>
      <c r="ER55" s="151"/>
      <c r="ES55" s="151"/>
      <c r="ET55" s="151"/>
      <c r="EU55" s="151"/>
      <c r="EV55" s="151"/>
      <c r="EW55" s="151"/>
      <c r="EX55" s="151"/>
      <c r="EY55" s="151"/>
      <c r="EZ55" s="151"/>
      <c r="FA55" s="151"/>
      <c r="FB55" s="151"/>
      <c r="FC55" s="151"/>
      <c r="FD55" s="151"/>
      <c r="FE55" s="151"/>
      <c r="FF55" s="151"/>
      <c r="FG55" s="151"/>
      <c r="FH55" s="151"/>
      <c r="FI55" s="151"/>
      <c r="FJ55" s="151"/>
      <c r="FK55" s="151"/>
      <c r="FL55" s="151"/>
      <c r="FM55" s="151"/>
      <c r="FN55" s="151"/>
      <c r="FO55" s="151"/>
      <c r="FP55" s="151"/>
      <c r="FQ55" s="151"/>
      <c r="FR55" s="151"/>
      <c r="FS55" s="151"/>
      <c r="FT55" s="151"/>
      <c r="FU55" s="151"/>
      <c r="FV55" s="151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151"/>
      <c r="HJ55" s="151"/>
      <c r="HK55" s="151"/>
      <c r="HL55" s="151"/>
      <c r="HM55" s="151"/>
      <c r="HN55" s="151"/>
      <c r="HO55" s="151"/>
      <c r="HP55" s="151"/>
      <c r="HQ55" s="151"/>
      <c r="HR55" s="151"/>
      <c r="HS55" s="151"/>
      <c r="HT55" s="151"/>
      <c r="HU55" s="151"/>
      <c r="HV55" s="151"/>
      <c r="HW55" s="151"/>
      <c r="HX55" s="151"/>
      <c r="HY55" s="151"/>
      <c r="HZ55" s="151"/>
      <c r="IA55" s="151"/>
      <c r="IB55" s="151"/>
      <c r="IC55" s="151"/>
      <c r="ID55" s="151"/>
      <c r="IE55" s="151"/>
      <c r="IF55" s="151"/>
      <c r="IG55" s="151"/>
      <c r="IH55" s="151"/>
      <c r="II55" s="151"/>
      <c r="IJ55" s="151"/>
      <c r="IK55" s="151"/>
      <c r="IL55" s="151"/>
      <c r="IM55" s="151"/>
      <c r="IN55" s="151"/>
      <c r="IO55" s="151"/>
      <c r="IP55" s="151"/>
      <c r="IQ55" s="151"/>
      <c r="IR55" s="151"/>
      <c r="IS55" s="151"/>
      <c r="IT55" s="151"/>
      <c r="IU55" s="151"/>
    </row>
    <row r="56" spans="1:255" ht="13.5" customHeight="1" x14ac:dyDescent="0.3">
      <c r="B56" s="78" t="s">
        <v>33</v>
      </c>
      <c r="C56" s="79"/>
      <c r="D56" s="79"/>
      <c r="E56" s="79"/>
      <c r="F56" s="80"/>
      <c r="G56" s="81">
        <f>SUM(G54:G55)</f>
        <v>0</v>
      </c>
    </row>
    <row r="57" spans="1:255" ht="12" customHeight="1" x14ac:dyDescent="0.3">
      <c r="B57" s="82"/>
      <c r="C57" s="82"/>
      <c r="D57" s="82"/>
      <c r="E57" s="82"/>
      <c r="F57" s="83"/>
      <c r="G57" s="83"/>
    </row>
    <row r="58" spans="1:255" ht="12" customHeight="1" x14ac:dyDescent="0.3">
      <c r="B58" s="84" t="s">
        <v>34</v>
      </c>
      <c r="C58" s="85"/>
      <c r="D58" s="85"/>
      <c r="E58" s="85"/>
      <c r="F58" s="85"/>
      <c r="G58" s="86">
        <f>G30+G40+G50+G56</f>
        <v>4886419.2</v>
      </c>
    </row>
    <row r="59" spans="1:255" ht="12" customHeight="1" x14ac:dyDescent="0.3">
      <c r="B59" s="87" t="s">
        <v>35</v>
      </c>
      <c r="C59" s="88"/>
      <c r="D59" s="88"/>
      <c r="E59" s="88"/>
      <c r="F59" s="88"/>
      <c r="G59" s="89">
        <f>G58*0.05</f>
        <v>244320.96000000002</v>
      </c>
    </row>
    <row r="60" spans="1:255" ht="12" customHeight="1" x14ac:dyDescent="0.3">
      <c r="B60" s="90" t="s">
        <v>36</v>
      </c>
      <c r="C60" s="91"/>
      <c r="D60" s="91"/>
      <c r="E60" s="91"/>
      <c r="F60" s="91"/>
      <c r="G60" s="92">
        <f>G59+G58</f>
        <v>5130740.16</v>
      </c>
    </row>
    <row r="61" spans="1:255" ht="12" customHeight="1" x14ac:dyDescent="0.3">
      <c r="B61" s="87" t="s">
        <v>37</v>
      </c>
      <c r="C61" s="88"/>
      <c r="D61" s="88"/>
      <c r="E61" s="88"/>
      <c r="F61" s="88"/>
      <c r="G61" s="89">
        <f>G12</f>
        <v>6600000</v>
      </c>
    </row>
    <row r="62" spans="1:255" ht="12" customHeight="1" x14ac:dyDescent="0.3">
      <c r="B62" s="93" t="s">
        <v>38</v>
      </c>
      <c r="C62" s="94"/>
      <c r="D62" s="94"/>
      <c r="E62" s="94"/>
      <c r="F62" s="94"/>
      <c r="G62" s="95">
        <f>G61-G60</f>
        <v>1469259.8399999999</v>
      </c>
    </row>
    <row r="63" spans="1:255" ht="12" customHeight="1" x14ac:dyDescent="0.3">
      <c r="B63" s="109" t="s">
        <v>88</v>
      </c>
      <c r="C63" s="100"/>
      <c r="D63" s="100"/>
      <c r="E63" s="100"/>
      <c r="F63" s="100"/>
      <c r="G63" s="101"/>
    </row>
    <row r="64" spans="1:255" ht="12.75" customHeight="1" thickBot="1" x14ac:dyDescent="0.35">
      <c r="B64" s="102"/>
      <c r="C64" s="100"/>
      <c r="D64" s="100"/>
      <c r="E64" s="100"/>
      <c r="F64" s="100"/>
      <c r="G64" s="101"/>
    </row>
    <row r="65" spans="2:7" ht="12" customHeight="1" x14ac:dyDescent="0.3">
      <c r="B65" s="132" t="s">
        <v>89</v>
      </c>
      <c r="C65" s="133"/>
      <c r="D65" s="133"/>
      <c r="E65" s="133"/>
      <c r="F65" s="134"/>
      <c r="G65" s="101"/>
    </row>
    <row r="66" spans="2:7" ht="12" customHeight="1" x14ac:dyDescent="0.3">
      <c r="B66" s="96" t="s">
        <v>39</v>
      </c>
      <c r="C66" s="135"/>
      <c r="D66" s="135"/>
      <c r="E66" s="135"/>
      <c r="F66" s="136"/>
      <c r="G66" s="101"/>
    </row>
    <row r="67" spans="2:7" ht="12" customHeight="1" x14ac:dyDescent="0.3">
      <c r="B67" s="96" t="s">
        <v>56</v>
      </c>
      <c r="C67" s="135"/>
      <c r="D67" s="135"/>
      <c r="E67" s="135"/>
      <c r="F67" s="136"/>
      <c r="G67" s="101"/>
    </row>
    <row r="68" spans="2:7" ht="12" customHeight="1" x14ac:dyDescent="0.3">
      <c r="B68" s="96" t="s">
        <v>75</v>
      </c>
      <c r="C68" s="135"/>
      <c r="D68" s="135"/>
      <c r="E68" s="135"/>
      <c r="F68" s="136"/>
      <c r="G68" s="101"/>
    </row>
    <row r="69" spans="2:7" ht="12" customHeight="1" x14ac:dyDescent="0.3">
      <c r="B69" s="96" t="s">
        <v>57</v>
      </c>
      <c r="C69" s="135"/>
      <c r="D69" s="135"/>
      <c r="E69" s="135"/>
      <c r="F69" s="136"/>
      <c r="G69" s="101"/>
    </row>
    <row r="70" spans="2:7" ht="12" customHeight="1" x14ac:dyDescent="0.3">
      <c r="B70" s="96" t="s">
        <v>76</v>
      </c>
      <c r="C70" s="135"/>
      <c r="D70" s="135"/>
      <c r="E70" s="135"/>
      <c r="F70" s="136"/>
      <c r="G70" s="101"/>
    </row>
    <row r="71" spans="2:7" ht="12" customHeight="1" x14ac:dyDescent="0.3">
      <c r="B71" s="96" t="s">
        <v>87</v>
      </c>
      <c r="C71" s="135"/>
      <c r="D71" s="135"/>
      <c r="E71" s="135"/>
      <c r="F71" s="136"/>
      <c r="G71" s="101"/>
    </row>
    <row r="72" spans="2:7" ht="12" customHeight="1" thickBot="1" x14ac:dyDescent="0.35">
      <c r="B72" s="98" t="s">
        <v>86</v>
      </c>
      <c r="C72" s="137"/>
      <c r="D72" s="137"/>
      <c r="E72" s="137"/>
      <c r="F72" s="138"/>
      <c r="G72" s="101"/>
    </row>
    <row r="73" spans="2:7" ht="12.75" customHeight="1" thickBot="1" x14ac:dyDescent="0.35">
      <c r="B73" s="103"/>
      <c r="C73" s="97"/>
      <c r="D73" s="97"/>
      <c r="E73" s="97"/>
      <c r="F73" s="97"/>
      <c r="G73" s="101"/>
    </row>
    <row r="74" spans="2:7" ht="15" customHeight="1" thickBot="1" x14ac:dyDescent="0.35">
      <c r="B74" s="139" t="s">
        <v>40</v>
      </c>
      <c r="C74" s="140"/>
      <c r="D74" s="110"/>
      <c r="E74" s="104"/>
      <c r="F74" s="104"/>
      <c r="G74" s="101"/>
    </row>
    <row r="75" spans="2:7" ht="12" customHeight="1" x14ac:dyDescent="0.3">
      <c r="B75" s="111" t="s">
        <v>32</v>
      </c>
      <c r="C75" s="112" t="s">
        <v>92</v>
      </c>
      <c r="D75" s="113" t="s">
        <v>41</v>
      </c>
      <c r="E75" s="104"/>
      <c r="F75" s="104"/>
      <c r="G75" s="101"/>
    </row>
    <row r="76" spans="2:7" ht="12" customHeight="1" x14ac:dyDescent="0.3">
      <c r="B76" s="114" t="s">
        <v>42</v>
      </c>
      <c r="C76" s="115">
        <f>+G30</f>
        <v>3099600</v>
      </c>
      <c r="D76" s="116">
        <f>(C76/C82)</f>
        <v>0.60412336297303348</v>
      </c>
      <c r="E76" s="104"/>
      <c r="F76" s="104"/>
      <c r="G76" s="101"/>
    </row>
    <row r="77" spans="2:7" ht="12" customHeight="1" x14ac:dyDescent="0.3">
      <c r="B77" s="114" t="s">
        <v>43</v>
      </c>
      <c r="C77" s="117">
        <v>0</v>
      </c>
      <c r="D77" s="116">
        <v>0</v>
      </c>
      <c r="E77" s="104"/>
      <c r="F77" s="104"/>
      <c r="G77" s="101"/>
    </row>
    <row r="78" spans="2:7" ht="12" customHeight="1" x14ac:dyDescent="0.3">
      <c r="B78" s="114" t="s">
        <v>44</v>
      </c>
      <c r="C78" s="115">
        <f>+G40</f>
        <v>0</v>
      </c>
      <c r="D78" s="116">
        <f>(C78/C82)</f>
        <v>0</v>
      </c>
      <c r="E78" s="104"/>
      <c r="F78" s="104"/>
      <c r="G78" s="101"/>
    </row>
    <row r="79" spans="2:7" ht="12" customHeight="1" x14ac:dyDescent="0.3">
      <c r="B79" s="114" t="s">
        <v>26</v>
      </c>
      <c r="C79" s="115">
        <f>+G50</f>
        <v>1786819.2</v>
      </c>
      <c r="D79" s="116">
        <f>(C79/C82)</f>
        <v>0.34825758940791884</v>
      </c>
      <c r="E79" s="104"/>
      <c r="F79" s="104"/>
      <c r="G79" s="101"/>
    </row>
    <row r="80" spans="2:7" ht="12" customHeight="1" x14ac:dyDescent="0.3">
      <c r="B80" s="114" t="s">
        <v>45</v>
      </c>
      <c r="C80" s="118">
        <f>+G56</f>
        <v>0</v>
      </c>
      <c r="D80" s="116">
        <f>(C80/C82)</f>
        <v>0</v>
      </c>
      <c r="E80" s="105"/>
      <c r="F80" s="105"/>
      <c r="G80" s="101"/>
    </row>
    <row r="81" spans="2:7" ht="12" customHeight="1" x14ac:dyDescent="0.3">
      <c r="B81" s="114" t="s">
        <v>46</v>
      </c>
      <c r="C81" s="118">
        <f>+G59</f>
        <v>244320.96000000002</v>
      </c>
      <c r="D81" s="116">
        <f>(C81/C82)</f>
        <v>4.7619047619047623E-2</v>
      </c>
      <c r="E81" s="105"/>
      <c r="F81" s="105"/>
      <c r="G81" s="101"/>
    </row>
    <row r="82" spans="2:7" ht="12.75" customHeight="1" thickBot="1" x14ac:dyDescent="0.35">
      <c r="B82" s="119" t="s">
        <v>47</v>
      </c>
      <c r="C82" s="120">
        <f>SUM(C76:C81)</f>
        <v>5130740.16</v>
      </c>
      <c r="D82" s="121">
        <f>SUM(D76:D81)</f>
        <v>1</v>
      </c>
      <c r="E82" s="105"/>
      <c r="F82" s="105"/>
      <c r="G82" s="101"/>
    </row>
    <row r="83" spans="2:7" ht="12" customHeight="1" x14ac:dyDescent="0.3">
      <c r="B83" s="102"/>
      <c r="C83" s="100"/>
      <c r="D83" s="100"/>
      <c r="E83" s="100"/>
      <c r="F83" s="100"/>
      <c r="G83" s="101"/>
    </row>
    <row r="84" spans="2:7" ht="12.75" customHeight="1" thickBot="1" x14ac:dyDescent="0.35">
      <c r="B84" s="106"/>
      <c r="C84" s="100"/>
      <c r="D84" s="100"/>
      <c r="E84" s="100"/>
      <c r="F84" s="100"/>
      <c r="G84" s="101"/>
    </row>
    <row r="85" spans="2:7" ht="12" customHeight="1" thickBot="1" x14ac:dyDescent="0.35">
      <c r="B85" s="122"/>
      <c r="C85" s="123" t="s">
        <v>77</v>
      </c>
      <c r="D85" s="124"/>
      <c r="E85" s="125"/>
      <c r="F85" s="105"/>
      <c r="G85" s="101"/>
    </row>
    <row r="86" spans="2:7" ht="12" customHeight="1" x14ac:dyDescent="0.3">
      <c r="B86" s="126" t="s">
        <v>85</v>
      </c>
      <c r="C86" s="127">
        <f>+E86*0.7</f>
        <v>84</v>
      </c>
      <c r="D86" s="127">
        <f>+E86*0.8</f>
        <v>96</v>
      </c>
      <c r="E86" s="128">
        <v>120</v>
      </c>
      <c r="F86" s="107"/>
      <c r="G86" s="108"/>
    </row>
    <row r="87" spans="2:7" ht="12.75" customHeight="1" thickBot="1" x14ac:dyDescent="0.35">
      <c r="B87" s="129" t="s">
        <v>78</v>
      </c>
      <c r="C87" s="130">
        <f>(G60/C86)</f>
        <v>61080.240000000005</v>
      </c>
      <c r="D87" s="130">
        <f>(G60/D86)</f>
        <v>53445.21</v>
      </c>
      <c r="E87" s="131">
        <f>(G60/E86)</f>
        <v>42756.167999999998</v>
      </c>
      <c r="F87" s="107"/>
      <c r="G87" s="108"/>
    </row>
    <row r="88" spans="2:7" ht="15.6" customHeight="1" x14ac:dyDescent="0.3">
      <c r="B88" s="99" t="s">
        <v>48</v>
      </c>
      <c r="C88" s="97"/>
      <c r="D88" s="97"/>
      <c r="E88" s="97"/>
      <c r="F88" s="97"/>
      <c r="G88" s="9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2022-01-10T16:40:33Z</cp:lastPrinted>
  <dcterms:created xsi:type="dcterms:W3CDTF">2020-11-27T12:49:26Z</dcterms:created>
  <dcterms:modified xsi:type="dcterms:W3CDTF">2022-07-12T16:56:00Z</dcterms:modified>
</cp:coreProperties>
</file>