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Fraza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" i="1"/>
  <c r="G35" i="1" l="1"/>
  <c r="G25" i="1" l="1"/>
  <c r="G12" i="1" l="1"/>
  <c r="G45" i="1"/>
  <c r="D22" i="1" l="1"/>
  <c r="G22" i="1" l="1"/>
  <c r="G23" i="1"/>
  <c r="D27" i="1" l="1"/>
  <c r="G29" i="1"/>
  <c r="G27" i="1" l="1"/>
  <c r="G49" i="1"/>
  <c r="G48" i="1"/>
  <c r="G47" i="1"/>
  <c r="G56" i="1" l="1"/>
  <c r="C80" i="1" l="1"/>
  <c r="G40" i="1"/>
  <c r="G58" i="1" s="1"/>
  <c r="G61" i="1"/>
  <c r="G62" i="1" s="1"/>
  <c r="C76" i="1" l="1"/>
  <c r="C79" i="1"/>
  <c r="C78" i="1"/>
  <c r="G59" i="1" l="1"/>
  <c r="G60" i="1" l="1"/>
  <c r="C87" i="1" s="1"/>
  <c r="C81" i="1"/>
  <c r="C82" i="1" s="1"/>
  <c r="D79" i="1" s="1"/>
  <c r="D87" i="1" l="1"/>
  <c r="E87" i="1"/>
  <c r="D81" i="1"/>
  <c r="D78" i="1"/>
  <c r="D80" i="1"/>
  <c r="D76" i="1"/>
  <c r="D82" i="1" l="1"/>
</calcChain>
</file>

<file path=xl/sharedStrings.xml><?xml version="1.0" encoding="utf-8"?>
<sst xmlns="http://schemas.openxmlformats.org/spreadsheetml/2006/main" count="127" uniqueCount="92">
  <si>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</si>
  <si>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</si>
  <si>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</si>
  <si>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</si>
  <si>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</si>
  <si>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</si>
  <si>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</si>
  <si>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</si>
  <si>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</si>
  <si>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</si>
  <si>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</si>
  <si>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</si>
  <si>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</si>
  <si>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</si>
  <si>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</si>
  <si>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</si>
  <si>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</si>
  <si>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</si>
  <si>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</si>
  <si>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</si>
  <si>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</si>
  <si>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</si>
  <si>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</si>
  <si>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</si>
  <si>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</si>
  <si>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</si>
  <si>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</si>
  <si>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</si>
  <si>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</si>
  <si>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</si>
  <si>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</si>
  <si>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</si>
  <si>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</si>
  <si>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</si>
  <si>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</si>
  <si>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</si>
  <si>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</si>
  <si>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</si>
  <si>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</si>
  <si>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</si>
  <si>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</si>
  <si>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</si>
  <si>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</si>
  <si>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</si>
  <si>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</si>
  <si>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</si>
  <si>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</si>
  <si>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</si>
  <si>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</si>
  <si>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</si>
  <si>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</si>
  <si>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</si>
  <si>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Septiembre</t>
  </si>
  <si>
    <t>Octubre</t>
  </si>
  <si>
    <t>Agosto</t>
  </si>
  <si>
    <t>2.  Precio de insumos corresponde a  precios  no colocados en el predio.</t>
  </si>
  <si>
    <t>4. Los insumos aplicados (tipo y dosis) están referidos al  Área en particular.</t>
  </si>
  <si>
    <t>Alpaca-Llama</t>
  </si>
  <si>
    <t>Bajo</t>
  </si>
  <si>
    <t>Textil</t>
  </si>
  <si>
    <t>Anual</t>
  </si>
  <si>
    <t>Estructuras productivas dañadas por sismos</t>
  </si>
  <si>
    <t>Selección Lana</t>
  </si>
  <si>
    <t>Hilado-Torcido</t>
  </si>
  <si>
    <t>Tinturas HT</t>
  </si>
  <si>
    <t>Kg</t>
  </si>
  <si>
    <t>Nitrato de Potasio</t>
  </si>
  <si>
    <t>Vinagre</t>
  </si>
  <si>
    <t>Lt</t>
  </si>
  <si>
    <t>Gas</t>
  </si>
  <si>
    <t>Prenda</t>
  </si>
  <si>
    <t>TEÑIDO</t>
  </si>
  <si>
    <t>COCIDO</t>
  </si>
  <si>
    <t xml:space="preserve">3. Precio esperado por ventas corresponde a precio colocado en el domicilio del productor. </t>
  </si>
  <si>
    <t>5. El costo de la mano de obra No permanente o familiar, contratada por labores específicas.</t>
  </si>
  <si>
    <t>ESCENARIOS COSTO UNITARIO  ($/Prenda)</t>
  </si>
  <si>
    <t>Costo unitario ($/Prenda) (*)</t>
  </si>
  <si>
    <t>6.Tejido en fibra, puede ser desarrollado durante todo el año.</t>
  </si>
  <si>
    <t>FIBRA</t>
  </si>
  <si>
    <t>Bellón</t>
  </si>
  <si>
    <t>MANEJO BELLÓN</t>
  </si>
  <si>
    <t>CONFECCIÓN PRENDA</t>
  </si>
  <si>
    <t>RENDIMIENTO ( Predas)</t>
  </si>
  <si>
    <t>PRECIO ESPERADO ($/Prenda)</t>
  </si>
  <si>
    <t>Frazada</t>
  </si>
  <si>
    <t>Rendimiento (Prendas)</t>
  </si>
  <si>
    <t>6. Dimensión 200 x 240 cm.</t>
  </si>
  <si>
    <t>COSTOS DIRECTOS DE PRODUCCIÓN POR PRENDAS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</si>
  <si>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</si>
  <si>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</si>
  <si>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ARTESANIA FRAZADA</t>
  </si>
  <si>
    <t>$/Prendas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</si>
</sst>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sz val="7"/>
      <color rgb="FFFF0000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Arial Narrow"/>
      <family val="2"/>
    </font>
    <font>
      <sz val="11"/>
      <color indexed="8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9" fontId="6" fillId="0" borderId="0" applyFont="0" applyFill="0" applyBorder="0" applyAlignment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0" borderId="18" xfId="0" applyNumberFormat="1" applyFont="1" applyBorder="1" applyAlignment="1"/>
    <xf numFmtId="49" fontId="3" fillId="3" borderId="43" xfId="0" applyNumberFormat="1" applyFont="1" applyFill="1" applyBorder="1" applyAlignment="1">
      <alignment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vertical="center"/>
    </xf>
    <xf numFmtId="3" fontId="3" fillId="3" borderId="43" xfId="0" applyNumberFormat="1" applyFont="1" applyFill="1" applyBorder="1" applyAlignment="1">
      <alignment vertical="center"/>
    </xf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vertical="center"/>
    </xf>
    <xf numFmtId="3" fontId="2" fillId="3" borderId="43" xfId="0" applyNumberFormat="1" applyFont="1" applyFill="1" applyBorder="1" applyAlignment="1">
      <alignment vertical="center"/>
    </xf>
    <xf numFmtId="49" fontId="2" fillId="3" borderId="44" xfId="0" applyNumberFormat="1" applyFont="1" applyFill="1" applyBorder="1" applyAlignment="1">
      <alignment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vertical="center"/>
    </xf>
    <xf numFmtId="3" fontId="2" fillId="3" borderId="44" xfId="0" applyNumberFormat="1" applyFont="1" applyFill="1" applyBorder="1" applyAlignment="1">
      <alignment vertical="center"/>
    </xf>
    <xf numFmtId="0" fontId="5" fillId="0" borderId="0" xfId="0" applyNumberFormat="1" applyFont="1" applyAlignment="1"/>
    <xf numFmtId="9" fontId="0" fillId="0" borderId="0" xfId="1" applyFont="1" applyAlignment="1"/>
    <xf numFmtId="49" fontId="7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8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14" fontId="1" fillId="2" borderId="5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wrapText="1"/>
    </xf>
    <xf numFmtId="14" fontId="8" fillId="2" borderId="8" xfId="0" applyNumberFormat="1" applyFont="1" applyFill="1" applyBorder="1" applyAlignment="1"/>
    <xf numFmtId="0" fontId="8" fillId="2" borderId="3" xfId="0" applyFont="1" applyFill="1" applyBorder="1" applyAlignment="1"/>
    <xf numFmtId="0" fontId="8" fillId="2" borderId="8" xfId="0" applyFont="1" applyFill="1" applyBorder="1" applyAlignment="1"/>
    <xf numFmtId="0" fontId="8" fillId="2" borderId="8" xfId="0" applyFont="1" applyFill="1" applyBorder="1" applyAlignment="1">
      <alignment horizontal="justify" wrapText="1"/>
    </xf>
    <xf numFmtId="0" fontId="8" fillId="2" borderId="9" xfId="0" applyFont="1" applyFill="1" applyBorder="1" applyAlignment="1"/>
    <xf numFmtId="0" fontId="8" fillId="2" borderId="10" xfId="0" applyFont="1" applyFill="1" applyBorder="1" applyAlignment="1">
      <alignment horizontal="left"/>
    </xf>
    <xf numFmtId="0" fontId="8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left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0" fontId="11" fillId="0" borderId="41" xfId="0" applyFont="1" applyFill="1" applyBorder="1" applyAlignment="1">
      <alignment wrapText="1"/>
    </xf>
    <xf numFmtId="49" fontId="1" fillId="2" borderId="41" xfId="0" applyNumberFormat="1" applyFont="1" applyFill="1" applyBorder="1" applyAlignment="1">
      <alignment horizontal="center" wrapText="1"/>
    </xf>
    <xf numFmtId="0" fontId="12" fillId="0" borderId="41" xfId="0" applyFont="1" applyBorder="1"/>
    <xf numFmtId="0" fontId="13" fillId="0" borderId="41" xfId="0" applyFont="1" applyBorder="1" applyAlignment="1">
      <alignment horizontal="center"/>
    </xf>
    <xf numFmtId="3" fontId="12" fillId="0" borderId="41" xfId="0" applyNumberFormat="1" applyFont="1" applyBorder="1"/>
    <xf numFmtId="49" fontId="1" fillId="2" borderId="41" xfId="0" applyNumberFormat="1" applyFont="1" applyFill="1" applyBorder="1" applyAlignment="1">
      <alignment wrapText="1"/>
    </xf>
    <xf numFmtId="0" fontId="1" fillId="2" borderId="41" xfId="0" applyNumberFormat="1" applyFont="1" applyFill="1" applyBorder="1" applyAlignment="1">
      <alignment wrapText="1"/>
    </xf>
    <xf numFmtId="3" fontId="1" fillId="2" borderId="41" xfId="0" applyNumberFormat="1" applyFont="1" applyFill="1" applyBorder="1" applyAlignment="1">
      <alignment horizontal="right" wrapText="1"/>
    </xf>
    <xf numFmtId="0" fontId="12" fillId="0" borderId="41" xfId="0" applyFont="1" applyBorder="1" applyAlignment="1">
      <alignment horizontal="center"/>
    </xf>
    <xf numFmtId="49" fontId="14" fillId="2" borderId="41" xfId="0" applyNumberFormat="1" applyFont="1" applyFill="1" applyBorder="1" applyAlignment="1">
      <alignment wrapText="1"/>
    </xf>
    <xf numFmtId="3" fontId="8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8" fillId="2" borderId="15" xfId="0" applyFont="1" applyFill="1" applyBorder="1" applyAlignment="1"/>
    <xf numFmtId="0" fontId="8" fillId="2" borderId="16" xfId="0" applyFont="1" applyFill="1" applyBorder="1" applyAlignment="1"/>
    <xf numFmtId="3" fontId="8" fillId="2" borderId="16" xfId="0" applyNumberFormat="1" applyFont="1" applyFill="1" applyBorder="1" applyAlignment="1"/>
    <xf numFmtId="49" fontId="7" fillId="3" borderId="42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 wrapText="1"/>
    </xf>
    <xf numFmtId="49" fontId="1" fillId="2" borderId="41" xfId="0" applyNumberFormat="1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8" fillId="2" borderId="19" xfId="0" applyFont="1" applyFill="1" applyBorder="1" applyAlignment="1"/>
    <xf numFmtId="3" fontId="8" fillId="2" borderId="19" xfId="0" applyNumberFormat="1" applyFont="1" applyFill="1" applyBorder="1" applyAlignment="1"/>
    <xf numFmtId="49" fontId="7" fillId="5" borderId="20" xfId="0" applyNumberFormat="1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165" fontId="7" fillId="5" borderId="22" xfId="0" applyNumberFormat="1" applyFont="1" applyFill="1" applyBorder="1" applyAlignment="1">
      <alignment vertical="center"/>
    </xf>
    <xf numFmtId="49" fontId="7" fillId="3" borderId="2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5" fontId="7" fillId="3" borderId="24" xfId="0" applyNumberFormat="1" applyFont="1" applyFill="1" applyBorder="1" applyAlignment="1">
      <alignment vertical="center"/>
    </xf>
    <xf numFmtId="49" fontId="7" fillId="5" borderId="23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5" fontId="7" fillId="5" borderId="24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vertical="center"/>
    </xf>
    <xf numFmtId="0" fontId="15" fillId="5" borderId="26" xfId="0" applyFont="1" applyFill="1" applyBorder="1" applyAlignment="1">
      <alignment vertical="center"/>
    </xf>
    <xf numFmtId="165" fontId="7" fillId="6" borderId="27" xfId="0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165" fontId="7" fillId="2" borderId="18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20" fillId="0" borderId="36" xfId="0" applyFont="1" applyFill="1" applyBorder="1"/>
    <xf numFmtId="0" fontId="19" fillId="2" borderId="18" xfId="0" applyFont="1" applyFill="1" applyBorder="1" applyAlignment="1"/>
    <xf numFmtId="0" fontId="20" fillId="0" borderId="38" xfId="0" applyFont="1" applyFill="1" applyBorder="1"/>
    <xf numFmtId="0" fontId="19" fillId="7" borderId="18" xfId="0" applyFont="1" applyFill="1" applyBorder="1" applyAlignment="1"/>
    <xf numFmtId="0" fontId="15" fillId="7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18" fillId="7" borderId="18" xfId="0" applyFont="1" applyFill="1" applyBorder="1" applyAlignment="1">
      <alignment vertical="center"/>
    </xf>
    <xf numFmtId="165" fontId="21" fillId="2" borderId="18" xfId="0" applyNumberFormat="1" applyFont="1" applyFill="1" applyBorder="1" applyAlignment="1">
      <alignment vertical="center"/>
    </xf>
    <xf numFmtId="49" fontId="19" fillId="2" borderId="1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14" fillId="2" borderId="28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14" fillId="2" borderId="5" xfId="0" applyNumberFormat="1" applyFont="1" applyFill="1" applyBorder="1" applyAlignment="1">
      <alignment vertical="center"/>
    </xf>
    <xf numFmtId="166" fontId="14" fillId="2" borderId="5" xfId="0" applyNumberFormat="1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166" fontId="14" fillId="8" borderId="31" xfId="0" applyNumberFormat="1" applyFont="1" applyFill="1" applyBorder="1" applyAlignment="1">
      <alignment vertical="center"/>
    </xf>
    <xf numFmtId="9" fontId="14" fillId="8" borderId="32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14" fillId="8" borderId="45" xfId="0" applyNumberFormat="1" applyFont="1" applyFill="1" applyBorder="1" applyAlignment="1">
      <alignment vertical="center"/>
    </xf>
    <xf numFmtId="49" fontId="14" fillId="8" borderId="44" xfId="0" applyNumberFormat="1" applyFont="1" applyFill="1" applyBorder="1" applyAlignment="1">
      <alignment vertical="center"/>
    </xf>
    <xf numFmtId="49" fontId="1" fillId="8" borderId="46" xfId="0" applyNumberFormat="1" applyFont="1" applyFill="1" applyBorder="1" applyAlignment="1"/>
    <xf numFmtId="0" fontId="1" fillId="9" borderId="49" xfId="0" applyFont="1" applyFill="1" applyBorder="1" applyAlignment="1"/>
    <xf numFmtId="49" fontId="14" fillId="8" borderId="50" xfId="0" applyNumberFormat="1" applyFont="1" applyFill="1" applyBorder="1" applyAlignment="1">
      <alignment vertical="center"/>
    </xf>
    <xf numFmtId="166" fontId="14" fillId="8" borderId="51" xfId="0" applyNumberFormat="1" applyFont="1" applyFill="1" applyBorder="1" applyAlignment="1">
      <alignment vertical="center"/>
    </xf>
    <xf numFmtId="166" fontId="14" fillId="8" borderId="52" xfId="0" applyNumberFormat="1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166" fontId="14" fillId="8" borderId="54" xfId="0" applyNumberFormat="1" applyFont="1" applyFill="1" applyBorder="1" applyAlignment="1">
      <alignment vertical="center"/>
    </xf>
    <xf numFmtId="166" fontId="14" fillId="8" borderId="55" xfId="0" applyNumberFormat="1" applyFont="1" applyFill="1" applyBorder="1" applyAlignment="1">
      <alignment vertical="center"/>
    </xf>
    <xf numFmtId="0" fontId="23" fillId="9" borderId="56" xfId="0" applyFont="1" applyFill="1" applyBorder="1" applyAlignment="1">
      <alignment vertical="center"/>
    </xf>
    <xf numFmtId="49" fontId="4" fillId="9" borderId="57" xfId="0" applyNumberFormat="1" applyFont="1" applyFill="1" applyBorder="1" applyAlignment="1">
      <alignment vertical="center"/>
    </xf>
    <xf numFmtId="0" fontId="23" fillId="9" borderId="57" xfId="0" applyFont="1" applyFill="1" applyBorder="1" applyAlignment="1">
      <alignment vertical="center"/>
    </xf>
    <xf numFmtId="0" fontId="23" fillId="9" borderId="58" xfId="0" applyFont="1" applyFill="1" applyBorder="1" applyAlignment="1">
      <alignment vertical="center"/>
    </xf>
    <xf numFmtId="0" fontId="0" fillId="0" borderId="0" xfId="0" applyNumberFormat="1" applyFont="1" applyFill="1" applyAlignment="1"/>
    <xf numFmtId="49" fontId="4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  <xf numFmtId="49" fontId="4" fillId="9" borderId="47" xfId="0" applyNumberFormat="1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topLeftCell="A46" workbookViewId="0">
      <selection activeCell="G12" sqref="G12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5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20" t="s">
        <v>0</v>
      </c>
      <c r="C9" s="21" t="s">
        <v>90</v>
      </c>
      <c r="D9" s="22"/>
      <c r="E9" s="156" t="s">
        <v>82</v>
      </c>
      <c r="F9" s="157"/>
      <c r="G9" s="23">
        <v>15</v>
      </c>
    </row>
    <row r="10" spans="2:7" ht="38.25" customHeight="1" x14ac:dyDescent="0.35">
      <c r="B10" s="24" t="s">
        <v>1</v>
      </c>
      <c r="C10" s="25" t="s">
        <v>57</v>
      </c>
      <c r="D10" s="22"/>
      <c r="E10" s="154" t="s">
        <v>2</v>
      </c>
      <c r="F10" s="155"/>
      <c r="G10" s="26" t="s">
        <v>53</v>
      </c>
    </row>
    <row r="11" spans="2:7" ht="18" customHeight="1" x14ac:dyDescent="0.35">
      <c r="B11" s="24" t="s">
        <v>3</v>
      </c>
      <c r="C11" s="21" t="s">
        <v>58</v>
      </c>
      <c r="D11" s="22"/>
      <c r="E11" s="152" t="s">
        <v>83</v>
      </c>
      <c r="F11" s="153"/>
      <c r="G11" s="27">
        <v>350000</v>
      </c>
    </row>
    <row r="12" spans="2:7" ht="11.25" customHeight="1" x14ac:dyDescent="0.35">
      <c r="B12" s="24" t="s">
        <v>4</v>
      </c>
      <c r="C12" s="21" t="s">
        <v>50</v>
      </c>
      <c r="D12" s="22"/>
      <c r="E12" s="28" t="s">
        <v>5</v>
      </c>
      <c r="F12" s="29"/>
      <c r="G12" s="23">
        <f>+G11*G9</f>
        <v>5250000</v>
      </c>
    </row>
    <row r="13" spans="2:7" ht="11.25" customHeight="1" x14ac:dyDescent="0.35">
      <c r="B13" s="24" t="s">
        <v>6</v>
      </c>
      <c r="C13" s="21" t="s">
        <v>51</v>
      </c>
      <c r="D13" s="22"/>
      <c r="E13" s="152" t="s">
        <v>7</v>
      </c>
      <c r="F13" s="153"/>
      <c r="G13" s="21" t="s">
        <v>59</v>
      </c>
    </row>
    <row r="14" spans="2:7" ht="13.5" customHeight="1" x14ac:dyDescent="0.35">
      <c r="B14" s="24" t="s">
        <v>8</v>
      </c>
      <c r="C14" s="21" t="s">
        <v>49</v>
      </c>
      <c r="D14" s="22"/>
      <c r="E14" s="152" t="s">
        <v>9</v>
      </c>
      <c r="F14" s="153"/>
      <c r="G14" s="21" t="s">
        <v>60</v>
      </c>
    </row>
    <row r="15" spans="2:7" ht="31.5" x14ac:dyDescent="0.35">
      <c r="B15" s="24" t="s">
        <v>10</v>
      </c>
      <c r="C15" s="30">
        <v>44748</v>
      </c>
      <c r="D15" s="31"/>
      <c r="E15" s="158" t="s">
        <v>11</v>
      </c>
      <c r="F15" s="159"/>
      <c r="G15" s="25" t="s">
        <v>61</v>
      </c>
    </row>
    <row r="16" spans="2:7" ht="12" customHeight="1" x14ac:dyDescent="0.35">
      <c r="B16" s="32"/>
      <c r="C16" s="33"/>
      <c r="D16" s="34"/>
      <c r="E16" s="35"/>
      <c r="F16" s="35"/>
      <c r="G16" s="36"/>
    </row>
    <row r="17" spans="2:11" ht="12" customHeight="1" x14ac:dyDescent="0.35">
      <c r="B17" s="160" t="s">
        <v>87</v>
      </c>
      <c r="C17" s="161"/>
      <c r="D17" s="161"/>
      <c r="E17" s="161"/>
      <c r="F17" s="161"/>
      <c r="G17" s="161"/>
    </row>
    <row r="18" spans="2:11" ht="12" customHeight="1" x14ac:dyDescent="0.35">
      <c r="B18" s="37"/>
      <c r="C18" s="38"/>
      <c r="D18" s="38"/>
      <c r="E18" s="38"/>
      <c r="F18" s="39"/>
      <c r="G18" s="39"/>
    </row>
    <row r="19" spans="2:11" ht="12" customHeight="1" x14ac:dyDescent="0.35">
      <c r="B19" s="40" t="s">
        <v>12</v>
      </c>
      <c r="C19" s="41"/>
      <c r="D19" s="42"/>
      <c r="E19" s="42"/>
      <c r="F19" s="42"/>
      <c r="G19" s="42"/>
    </row>
    <row r="20" spans="2:11" ht="24" customHeight="1" x14ac:dyDescent="0.35">
      <c r="B20" s="43" t="s">
        <v>13</v>
      </c>
      <c r="C20" s="43" t="s">
        <v>14</v>
      </c>
      <c r="D20" s="43" t="s">
        <v>15</v>
      </c>
      <c r="E20" s="43" t="s">
        <v>16</v>
      </c>
      <c r="F20" s="43" t="s">
        <v>17</v>
      </c>
      <c r="G20" s="43" t="s">
        <v>18</v>
      </c>
    </row>
    <row r="21" spans="2:11" ht="24" customHeight="1" x14ac:dyDescent="0.35">
      <c r="B21" s="44" t="s">
        <v>80</v>
      </c>
      <c r="C21" s="45"/>
      <c r="D21" s="45"/>
      <c r="E21" s="45"/>
      <c r="F21" s="45"/>
      <c r="G21" s="45"/>
    </row>
    <row r="22" spans="2:11" ht="15.65" customHeight="1" x14ac:dyDescent="0.35">
      <c r="B22" s="46" t="s">
        <v>62</v>
      </c>
      <c r="C22" s="47" t="s">
        <v>19</v>
      </c>
      <c r="D22" s="48">
        <f>2/8</f>
        <v>0.25</v>
      </c>
      <c r="E22" s="47" t="s">
        <v>54</v>
      </c>
      <c r="F22" s="23">
        <v>15000</v>
      </c>
      <c r="G22" s="23">
        <f>+(D22*F22)*G9</f>
        <v>56250</v>
      </c>
      <c r="I22" s="18"/>
      <c r="J22" s="18"/>
    </row>
    <row r="23" spans="2:11" ht="26.15" customHeight="1" x14ac:dyDescent="0.35">
      <c r="B23" s="46" t="s">
        <v>63</v>
      </c>
      <c r="C23" s="47" t="s">
        <v>19</v>
      </c>
      <c r="D23" s="48">
        <v>1</v>
      </c>
      <c r="E23" s="47" t="s">
        <v>54</v>
      </c>
      <c r="F23" s="23">
        <v>15000</v>
      </c>
      <c r="G23" s="23">
        <f>+(D23*F23)*G9</f>
        <v>225000</v>
      </c>
      <c r="J23" s="18"/>
    </row>
    <row r="24" spans="2:11" ht="26.15" customHeight="1" x14ac:dyDescent="0.35">
      <c r="B24" s="49" t="s">
        <v>72</v>
      </c>
      <c r="C24" s="50"/>
      <c r="D24" s="51"/>
      <c r="E24" s="52"/>
      <c r="F24" s="53"/>
      <c r="G24" s="53"/>
    </row>
    <row r="25" spans="2:11" ht="26.15" customHeight="1" x14ac:dyDescent="0.35">
      <c r="B25" s="54" t="s">
        <v>69</v>
      </c>
      <c r="C25" s="50" t="s">
        <v>65</v>
      </c>
      <c r="D25" s="55">
        <v>0.12</v>
      </c>
      <c r="E25" s="50" t="s">
        <v>52</v>
      </c>
      <c r="F25" s="56">
        <v>19000</v>
      </c>
      <c r="G25" s="56">
        <f>+(D25*F25)*G9</f>
        <v>34200</v>
      </c>
    </row>
    <row r="26" spans="2:11" ht="14.5" x14ac:dyDescent="0.35">
      <c r="B26" s="49" t="s">
        <v>71</v>
      </c>
      <c r="C26" s="50"/>
      <c r="D26" s="51"/>
      <c r="E26" s="57"/>
      <c r="F26" s="53"/>
      <c r="G26" s="53"/>
    </row>
    <row r="27" spans="2:11" ht="14.5" x14ac:dyDescent="0.35">
      <c r="B27" s="54" t="s">
        <v>84</v>
      </c>
      <c r="C27" s="50" t="s">
        <v>70</v>
      </c>
      <c r="D27" s="55">
        <f>1/8</f>
        <v>0.125</v>
      </c>
      <c r="E27" s="50" t="s">
        <v>52</v>
      </c>
      <c r="F27" s="56">
        <v>15000</v>
      </c>
      <c r="G27" s="56">
        <f>+(D27*F27)*G9</f>
        <v>28125</v>
      </c>
    </row>
    <row r="28" spans="2:11" ht="14.5" x14ac:dyDescent="0.35">
      <c r="B28" s="58" t="s">
        <v>81</v>
      </c>
      <c r="C28" s="50"/>
      <c r="D28" s="55"/>
      <c r="E28" s="50"/>
      <c r="F28" s="56"/>
      <c r="G28" s="56"/>
      <c r="K28" s="18"/>
    </row>
    <row r="29" spans="2:11" ht="14.5" x14ac:dyDescent="0.35">
      <c r="B29" s="54" t="s">
        <v>84</v>
      </c>
      <c r="C29" s="50" t="s">
        <v>70</v>
      </c>
      <c r="D29" s="55">
        <v>2.5</v>
      </c>
      <c r="E29" s="50" t="s">
        <v>52</v>
      </c>
      <c r="F29" s="56">
        <v>15000</v>
      </c>
      <c r="G29" s="56">
        <f>+(D29*F29)*G9</f>
        <v>562500</v>
      </c>
    </row>
    <row r="30" spans="2:11" ht="12.75" customHeight="1" x14ac:dyDescent="0.35">
      <c r="B30" s="14" t="s">
        <v>20</v>
      </c>
      <c r="C30" s="15"/>
      <c r="D30" s="15"/>
      <c r="E30" s="15"/>
      <c r="F30" s="16"/>
      <c r="G30" s="17">
        <f>SUM(G22:G29)</f>
        <v>906075</v>
      </c>
    </row>
    <row r="31" spans="2:11" ht="12" customHeight="1" x14ac:dyDescent="0.35">
      <c r="B31" s="37"/>
      <c r="C31" s="39"/>
      <c r="D31" s="39"/>
      <c r="E31" s="39"/>
      <c r="F31" s="59"/>
      <c r="G31" s="59"/>
    </row>
    <row r="32" spans="2:11" ht="12" customHeight="1" x14ac:dyDescent="0.35">
      <c r="B32" s="60" t="s">
        <v>21</v>
      </c>
      <c r="C32" s="61"/>
      <c r="D32" s="62"/>
      <c r="E32" s="62"/>
      <c r="F32" s="63"/>
      <c r="G32" s="63"/>
    </row>
    <row r="33" spans="2:11" ht="24" customHeight="1" x14ac:dyDescent="0.35">
      <c r="B33" s="64" t="s">
        <v>13</v>
      </c>
      <c r="C33" s="65" t="s">
        <v>14</v>
      </c>
      <c r="D33" s="65" t="s">
        <v>15</v>
      </c>
      <c r="E33" s="64" t="s">
        <v>16</v>
      </c>
      <c r="F33" s="65" t="s">
        <v>17</v>
      </c>
      <c r="G33" s="64" t="s">
        <v>18</v>
      </c>
    </row>
    <row r="34" spans="2:11" ht="12" customHeight="1" x14ac:dyDescent="0.35">
      <c r="B34" s="66"/>
      <c r="C34" s="67"/>
      <c r="D34" s="67"/>
      <c r="E34" s="67"/>
      <c r="F34" s="66"/>
      <c r="G34" s="66"/>
    </row>
    <row r="35" spans="2:11" ht="12" customHeight="1" x14ac:dyDescent="0.35">
      <c r="B35" s="68" t="s">
        <v>22</v>
      </c>
      <c r="C35" s="69"/>
      <c r="D35" s="69"/>
      <c r="E35" s="69"/>
      <c r="F35" s="70"/>
      <c r="G35" s="70">
        <f>SUM(G34:G34)</f>
        <v>0</v>
      </c>
    </row>
    <row r="36" spans="2:11" ht="12" customHeight="1" x14ac:dyDescent="0.35">
      <c r="B36" s="71"/>
      <c r="C36" s="72"/>
      <c r="D36" s="72"/>
      <c r="E36" s="72"/>
      <c r="F36" s="73"/>
      <c r="G36" s="73"/>
    </row>
    <row r="37" spans="2:11" ht="12" customHeight="1" x14ac:dyDescent="0.35">
      <c r="B37" s="60" t="s">
        <v>23</v>
      </c>
      <c r="C37" s="61"/>
      <c r="D37" s="62"/>
      <c r="E37" s="62"/>
      <c r="F37" s="63"/>
      <c r="G37" s="63"/>
    </row>
    <row r="38" spans="2:11" ht="24" customHeight="1" x14ac:dyDescent="0.35">
      <c r="B38" s="74" t="s">
        <v>13</v>
      </c>
      <c r="C38" s="74" t="s">
        <v>14</v>
      </c>
      <c r="D38" s="74" t="s">
        <v>15</v>
      </c>
      <c r="E38" s="74" t="s">
        <v>16</v>
      </c>
      <c r="F38" s="75" t="s">
        <v>17</v>
      </c>
      <c r="G38" s="74" t="s">
        <v>18</v>
      </c>
    </row>
    <row r="39" spans="2:11" ht="12.75" customHeight="1" x14ac:dyDescent="0.35">
      <c r="B39" s="54"/>
      <c r="C39" s="50"/>
      <c r="D39" s="55"/>
      <c r="E39" s="76"/>
      <c r="F39" s="56"/>
      <c r="G39" s="56"/>
    </row>
    <row r="40" spans="2:11" ht="12.75" customHeight="1" x14ac:dyDescent="0.35">
      <c r="B40" s="10" t="s">
        <v>24</v>
      </c>
      <c r="C40" s="11"/>
      <c r="D40" s="11"/>
      <c r="E40" s="11"/>
      <c r="F40" s="12"/>
      <c r="G40" s="13">
        <f>SUM(G39:G39)</f>
        <v>0</v>
      </c>
    </row>
    <row r="41" spans="2:11" ht="12" customHeight="1" x14ac:dyDescent="0.35">
      <c r="B41" s="71"/>
      <c r="C41" s="72"/>
      <c r="D41" s="72"/>
      <c r="E41" s="72"/>
      <c r="F41" s="73"/>
      <c r="G41" s="73"/>
    </row>
    <row r="42" spans="2:11" ht="12" customHeight="1" x14ac:dyDescent="0.35">
      <c r="B42" s="60" t="s">
        <v>25</v>
      </c>
      <c r="C42" s="61"/>
      <c r="D42" s="62"/>
      <c r="E42" s="62"/>
      <c r="F42" s="63"/>
      <c r="G42" s="63"/>
    </row>
    <row r="43" spans="2:11" ht="24" customHeight="1" x14ac:dyDescent="0.35">
      <c r="B43" s="75" t="s">
        <v>26</v>
      </c>
      <c r="C43" s="75" t="s">
        <v>27</v>
      </c>
      <c r="D43" s="75" t="s">
        <v>28</v>
      </c>
      <c r="E43" s="75" t="s">
        <v>16</v>
      </c>
      <c r="F43" s="75" t="s">
        <v>17</v>
      </c>
      <c r="G43" s="75" t="s">
        <v>18</v>
      </c>
      <c r="K43" s="5"/>
    </row>
    <row r="44" spans="2:11" ht="14.5" x14ac:dyDescent="0.35">
      <c r="B44" s="58" t="s">
        <v>78</v>
      </c>
      <c r="C44" s="50"/>
      <c r="D44" s="55"/>
      <c r="E44" s="50"/>
      <c r="F44" s="56"/>
      <c r="G44" s="56"/>
      <c r="K44" s="5"/>
    </row>
    <row r="45" spans="2:11" ht="14.5" x14ac:dyDescent="0.35">
      <c r="B45" s="54" t="s">
        <v>79</v>
      </c>
      <c r="C45" s="50" t="s">
        <v>29</v>
      </c>
      <c r="D45" s="55">
        <v>6</v>
      </c>
      <c r="E45" s="50" t="s">
        <v>52</v>
      </c>
      <c r="F45" s="56">
        <v>33320</v>
      </c>
      <c r="G45" s="56">
        <f>+(D45*F45)*G9</f>
        <v>2998800</v>
      </c>
      <c r="K45" s="5"/>
    </row>
    <row r="46" spans="2:11" ht="12.75" customHeight="1" x14ac:dyDescent="0.35">
      <c r="B46" s="49" t="s">
        <v>71</v>
      </c>
      <c r="C46" s="51"/>
      <c r="D46" s="51"/>
      <c r="E46" s="51"/>
      <c r="F46" s="53"/>
      <c r="G46" s="53"/>
      <c r="K46" s="5"/>
    </row>
    <row r="47" spans="2:11" ht="12.75" customHeight="1" x14ac:dyDescent="0.35">
      <c r="B47" s="54" t="s">
        <v>64</v>
      </c>
      <c r="C47" s="50" t="s">
        <v>65</v>
      </c>
      <c r="D47" s="55">
        <v>4.2599999999999999E-2</v>
      </c>
      <c r="E47" s="50" t="s">
        <v>52</v>
      </c>
      <c r="F47" s="56">
        <v>27000</v>
      </c>
      <c r="G47" s="56">
        <f>+(D47*F47)*G9</f>
        <v>17253</v>
      </c>
    </row>
    <row r="48" spans="2:11" ht="12.75" customHeight="1" x14ac:dyDescent="0.35">
      <c r="B48" s="54" t="s">
        <v>66</v>
      </c>
      <c r="C48" s="50" t="s">
        <v>29</v>
      </c>
      <c r="D48" s="55">
        <v>4.3E-3</v>
      </c>
      <c r="E48" s="50" t="s">
        <v>52</v>
      </c>
      <c r="F48" s="56">
        <v>57200</v>
      </c>
      <c r="G48" s="56">
        <f>+(D48*F48)*G9</f>
        <v>3689.4</v>
      </c>
    </row>
    <row r="49" spans="1:255" ht="12.75" customHeight="1" x14ac:dyDescent="0.35">
      <c r="B49" s="54" t="s">
        <v>67</v>
      </c>
      <c r="C49" s="50" t="s">
        <v>68</v>
      </c>
      <c r="D49" s="55">
        <v>0.1</v>
      </c>
      <c r="E49" s="50" t="s">
        <v>52</v>
      </c>
      <c r="F49" s="56">
        <v>1660</v>
      </c>
      <c r="G49" s="56">
        <f>+(D49*F49)*G9</f>
        <v>2490</v>
      </c>
    </row>
    <row r="50" spans="1:255" ht="13.5" customHeight="1" x14ac:dyDescent="0.35">
      <c r="B50" s="6" t="s">
        <v>30</v>
      </c>
      <c r="C50" s="7"/>
      <c r="D50" s="7"/>
      <c r="E50" s="7"/>
      <c r="F50" s="8"/>
      <c r="G50" s="9">
        <f>SUM(G45:G49)</f>
        <v>3022232.4</v>
      </c>
    </row>
    <row r="51" spans="1:255" ht="12" customHeight="1" x14ac:dyDescent="0.35">
      <c r="B51" s="71"/>
      <c r="C51" s="72"/>
      <c r="D51" s="72"/>
      <c r="E51" s="77"/>
      <c r="F51" s="73"/>
      <c r="G51" s="73"/>
    </row>
    <row r="52" spans="1:255" ht="12" customHeight="1" x14ac:dyDescent="0.35">
      <c r="B52" s="60" t="s">
        <v>31</v>
      </c>
      <c r="C52" s="61"/>
      <c r="D52" s="62"/>
      <c r="E52" s="62"/>
      <c r="F52" s="63"/>
      <c r="G52" s="63"/>
    </row>
    <row r="53" spans="1:255" ht="24" customHeight="1" x14ac:dyDescent="0.35">
      <c r="B53" s="78" t="s">
        <v>32</v>
      </c>
      <c r="C53" s="79" t="s">
        <v>27</v>
      </c>
      <c r="D53" s="79" t="s">
        <v>28</v>
      </c>
      <c r="E53" s="78" t="s">
        <v>16</v>
      </c>
      <c r="F53" s="79" t="s">
        <v>17</v>
      </c>
      <c r="G53" s="78" t="s">
        <v>18</v>
      </c>
    </row>
    <row r="54" spans="1:255" ht="12.75" customHeight="1" x14ac:dyDescent="0.35">
      <c r="B54" s="80"/>
      <c r="C54" s="81"/>
      <c r="D54" s="27"/>
      <c r="E54" s="82"/>
      <c r="F54" s="83"/>
      <c r="G54" s="27"/>
    </row>
    <row r="55" spans="1:255" s="149" customFormat="1" ht="14.5" x14ac:dyDescent="0.35">
      <c r="A55" s="145"/>
      <c r="B55" s="146"/>
      <c r="C55" s="147"/>
      <c r="D55" s="27"/>
      <c r="E55" s="148"/>
      <c r="F55" s="83"/>
      <c r="G55" s="27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5"/>
      <c r="DS55" s="145"/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5"/>
      <c r="EH55" s="145"/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5"/>
      <c r="EW55" s="145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5"/>
      <c r="FL55" s="145"/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5"/>
      <c r="GA55" s="145"/>
      <c r="GB55" s="145"/>
      <c r="GC55" s="145"/>
      <c r="GD55" s="145"/>
      <c r="GE55" s="145"/>
      <c r="GF55" s="145"/>
      <c r="GG55" s="145"/>
      <c r="GH55" s="145"/>
      <c r="GI55" s="145"/>
      <c r="GJ55" s="145"/>
      <c r="GK55" s="145"/>
      <c r="GL55" s="145"/>
      <c r="GM55" s="145"/>
      <c r="GN55" s="145"/>
      <c r="GO55" s="145"/>
      <c r="GP55" s="145"/>
      <c r="GQ55" s="145"/>
      <c r="GR55" s="145"/>
      <c r="GS55" s="145"/>
      <c r="GT55" s="145"/>
      <c r="GU55" s="145"/>
      <c r="GV55" s="145"/>
      <c r="GW55" s="145"/>
      <c r="GX55" s="145"/>
      <c r="GY55" s="145"/>
      <c r="GZ55" s="145"/>
      <c r="HA55" s="145"/>
      <c r="HB55" s="145"/>
      <c r="HC55" s="145"/>
      <c r="HD55" s="145"/>
      <c r="HE55" s="145"/>
      <c r="HF55" s="145"/>
      <c r="HG55" s="145"/>
      <c r="HH55" s="145"/>
      <c r="HI55" s="145"/>
      <c r="HJ55" s="145"/>
      <c r="HK55" s="145"/>
      <c r="HL55" s="145"/>
      <c r="HM55" s="145"/>
      <c r="HN55" s="145"/>
      <c r="HO55" s="145"/>
      <c r="HP55" s="145"/>
      <c r="HQ55" s="145"/>
      <c r="HR55" s="145"/>
      <c r="HS55" s="145"/>
      <c r="HT55" s="145"/>
      <c r="HU55" s="145"/>
      <c r="HV55" s="145"/>
      <c r="HW55" s="145"/>
      <c r="HX55" s="145"/>
      <c r="HY55" s="145"/>
      <c r="HZ55" s="145"/>
      <c r="IA55" s="145"/>
      <c r="IB55" s="145"/>
      <c r="IC55" s="145"/>
      <c r="ID55" s="145"/>
      <c r="IE55" s="145"/>
      <c r="IF55" s="145"/>
      <c r="IG55" s="145"/>
      <c r="IH55" s="145"/>
      <c r="II55" s="145"/>
      <c r="IJ55" s="145"/>
      <c r="IK55" s="145"/>
      <c r="IL55" s="145"/>
      <c r="IM55" s="145"/>
      <c r="IN55" s="145"/>
      <c r="IO55" s="145"/>
      <c r="IP55" s="145"/>
      <c r="IQ55" s="145"/>
      <c r="IR55" s="145"/>
      <c r="IS55" s="145"/>
      <c r="IT55" s="145"/>
      <c r="IU55" s="145"/>
    </row>
    <row r="56" spans="1:255" ht="13.5" customHeight="1" x14ac:dyDescent="0.35">
      <c r="B56" s="84" t="s">
        <v>33</v>
      </c>
      <c r="C56" s="85"/>
      <c r="D56" s="85"/>
      <c r="E56" s="85"/>
      <c r="F56" s="86"/>
      <c r="G56" s="87">
        <f>SUM(G54:G55)</f>
        <v>0</v>
      </c>
    </row>
    <row r="57" spans="1:255" ht="12" customHeight="1" x14ac:dyDescent="0.35">
      <c r="B57" s="88"/>
      <c r="C57" s="88"/>
      <c r="D57" s="88"/>
      <c r="E57" s="88"/>
      <c r="F57" s="89"/>
      <c r="G57" s="89"/>
    </row>
    <row r="58" spans="1:255" ht="12" customHeight="1" x14ac:dyDescent="0.35">
      <c r="B58" s="90" t="s">
        <v>34</v>
      </c>
      <c r="C58" s="91"/>
      <c r="D58" s="91"/>
      <c r="E58" s="91"/>
      <c r="F58" s="91"/>
      <c r="G58" s="92">
        <f>G30+G40+G50+G56</f>
        <v>3928307.4</v>
      </c>
    </row>
    <row r="59" spans="1:255" ht="12" customHeight="1" x14ac:dyDescent="0.35">
      <c r="B59" s="93" t="s">
        <v>35</v>
      </c>
      <c r="C59" s="94"/>
      <c r="D59" s="94"/>
      <c r="E59" s="94"/>
      <c r="F59" s="94"/>
      <c r="G59" s="95">
        <f>G58*0.05</f>
        <v>196415.37</v>
      </c>
    </row>
    <row r="60" spans="1:255" ht="12" customHeight="1" x14ac:dyDescent="0.35">
      <c r="B60" s="96" t="s">
        <v>36</v>
      </c>
      <c r="C60" s="97"/>
      <c r="D60" s="97"/>
      <c r="E60" s="97"/>
      <c r="F60" s="97"/>
      <c r="G60" s="98">
        <f>G59+G58</f>
        <v>4124722.77</v>
      </c>
    </row>
    <row r="61" spans="1:255" ht="12" customHeight="1" x14ac:dyDescent="0.35">
      <c r="B61" s="93" t="s">
        <v>37</v>
      </c>
      <c r="C61" s="94"/>
      <c r="D61" s="94"/>
      <c r="E61" s="94"/>
      <c r="F61" s="94"/>
      <c r="G61" s="95">
        <f>G12</f>
        <v>5250000</v>
      </c>
    </row>
    <row r="62" spans="1:255" ht="12" customHeight="1" x14ac:dyDescent="0.35">
      <c r="B62" s="99" t="s">
        <v>38</v>
      </c>
      <c r="C62" s="100"/>
      <c r="D62" s="100"/>
      <c r="E62" s="100"/>
      <c r="F62" s="100"/>
      <c r="G62" s="101">
        <f>G61-G60</f>
        <v>1125277.23</v>
      </c>
    </row>
    <row r="63" spans="1:255" ht="12" customHeight="1" x14ac:dyDescent="0.35">
      <c r="B63" s="114" t="s">
        <v>88</v>
      </c>
      <c r="C63" s="102"/>
      <c r="D63" s="102"/>
      <c r="E63" s="102"/>
      <c r="F63" s="102"/>
      <c r="G63" s="103"/>
    </row>
    <row r="64" spans="1:255" ht="12.75" customHeight="1" thickBot="1" x14ac:dyDescent="0.4">
      <c r="B64" s="104"/>
      <c r="C64" s="102"/>
      <c r="D64" s="102"/>
      <c r="E64" s="102"/>
      <c r="F64" s="102"/>
      <c r="G64" s="103"/>
      <c r="H64" s="19"/>
    </row>
    <row r="65" spans="2:7" ht="12" customHeight="1" x14ac:dyDescent="0.35">
      <c r="B65" s="115" t="s">
        <v>89</v>
      </c>
      <c r="C65" s="116"/>
      <c r="D65" s="116"/>
      <c r="E65" s="116"/>
      <c r="F65" s="117"/>
      <c r="G65" s="103"/>
    </row>
    <row r="66" spans="2:7" ht="12" customHeight="1" x14ac:dyDescent="0.35">
      <c r="B66" s="105" t="s">
        <v>39</v>
      </c>
      <c r="C66" s="118"/>
      <c r="D66" s="118"/>
      <c r="E66" s="118"/>
      <c r="F66" s="119"/>
      <c r="G66" s="103"/>
    </row>
    <row r="67" spans="2:7" ht="12" customHeight="1" x14ac:dyDescent="0.35">
      <c r="B67" s="105" t="s">
        <v>55</v>
      </c>
      <c r="C67" s="118"/>
      <c r="D67" s="118"/>
      <c r="E67" s="118"/>
      <c r="F67" s="119"/>
      <c r="G67" s="103"/>
    </row>
    <row r="68" spans="2:7" ht="12" customHeight="1" x14ac:dyDescent="0.35">
      <c r="B68" s="105" t="s">
        <v>73</v>
      </c>
      <c r="C68" s="118"/>
      <c r="D68" s="118"/>
      <c r="E68" s="118"/>
      <c r="F68" s="119"/>
      <c r="G68" s="103"/>
    </row>
    <row r="69" spans="2:7" ht="12" customHeight="1" x14ac:dyDescent="0.35">
      <c r="B69" s="105" t="s">
        <v>56</v>
      </c>
      <c r="C69" s="118"/>
      <c r="D69" s="118"/>
      <c r="E69" s="118"/>
      <c r="F69" s="119"/>
      <c r="G69" s="103"/>
    </row>
    <row r="70" spans="2:7" ht="12" customHeight="1" x14ac:dyDescent="0.35">
      <c r="B70" s="105" t="s">
        <v>74</v>
      </c>
      <c r="C70" s="118"/>
      <c r="D70" s="118"/>
      <c r="E70" s="118"/>
      <c r="F70" s="119"/>
      <c r="G70" s="103"/>
    </row>
    <row r="71" spans="2:7" ht="12" customHeight="1" x14ac:dyDescent="0.35">
      <c r="B71" s="105" t="s">
        <v>86</v>
      </c>
      <c r="C71" s="118"/>
      <c r="D71" s="118"/>
      <c r="E71" s="118"/>
      <c r="F71" s="119"/>
      <c r="G71" s="103"/>
    </row>
    <row r="72" spans="2:7" ht="12" customHeight="1" thickBot="1" x14ac:dyDescent="0.4">
      <c r="B72" s="107" t="s">
        <v>77</v>
      </c>
      <c r="C72" s="120"/>
      <c r="D72" s="120"/>
      <c r="E72" s="120"/>
      <c r="F72" s="121"/>
      <c r="G72" s="103"/>
    </row>
    <row r="73" spans="2:7" ht="12.75" customHeight="1" thickBot="1" x14ac:dyDescent="0.4">
      <c r="B73" s="130"/>
      <c r="C73" s="106"/>
      <c r="D73" s="106"/>
      <c r="E73" s="106"/>
      <c r="F73" s="106"/>
      <c r="G73" s="103"/>
    </row>
    <row r="74" spans="2:7" ht="15" customHeight="1" thickBot="1" x14ac:dyDescent="0.4">
      <c r="B74" s="150" t="s">
        <v>40</v>
      </c>
      <c r="C74" s="151"/>
      <c r="D74" s="134"/>
      <c r="E74" s="108"/>
      <c r="F74" s="108"/>
      <c r="G74" s="103"/>
    </row>
    <row r="75" spans="2:7" ht="12" customHeight="1" x14ac:dyDescent="0.35">
      <c r="B75" s="131" t="s">
        <v>32</v>
      </c>
      <c r="C75" s="132" t="s">
        <v>91</v>
      </c>
      <c r="D75" s="133" t="s">
        <v>41</v>
      </c>
      <c r="E75" s="108"/>
      <c r="F75" s="108"/>
      <c r="G75" s="103"/>
    </row>
    <row r="76" spans="2:7" ht="12" customHeight="1" x14ac:dyDescent="0.35">
      <c r="B76" s="122" t="s">
        <v>42</v>
      </c>
      <c r="C76" s="123">
        <f>+G30</f>
        <v>906075</v>
      </c>
      <c r="D76" s="124">
        <f>(C76/C82)</f>
        <v>0.21966930882969379</v>
      </c>
      <c r="E76" s="108"/>
      <c r="F76" s="108"/>
      <c r="G76" s="103"/>
    </row>
    <row r="77" spans="2:7" ht="12" customHeight="1" x14ac:dyDescent="0.35">
      <c r="B77" s="122" t="s">
        <v>43</v>
      </c>
      <c r="C77" s="125">
        <v>0</v>
      </c>
      <c r="D77" s="124">
        <v>0</v>
      </c>
      <c r="E77" s="108"/>
      <c r="F77" s="108"/>
      <c r="G77" s="103"/>
    </row>
    <row r="78" spans="2:7" ht="12" customHeight="1" x14ac:dyDescent="0.35">
      <c r="B78" s="122" t="s">
        <v>44</v>
      </c>
      <c r="C78" s="123">
        <f>+G40</f>
        <v>0</v>
      </c>
      <c r="D78" s="124">
        <f>(C78/C82)</f>
        <v>0</v>
      </c>
      <c r="E78" s="108"/>
      <c r="F78" s="108"/>
      <c r="G78" s="103"/>
    </row>
    <row r="79" spans="2:7" ht="12" customHeight="1" x14ac:dyDescent="0.35">
      <c r="B79" s="122" t="s">
        <v>26</v>
      </c>
      <c r="C79" s="123">
        <f>+G50</f>
        <v>3022232.4</v>
      </c>
      <c r="D79" s="124">
        <f>(C79/C82)</f>
        <v>0.73271164355125862</v>
      </c>
      <c r="E79" s="108"/>
      <c r="F79" s="108"/>
      <c r="G79" s="103"/>
    </row>
    <row r="80" spans="2:7" ht="12" customHeight="1" x14ac:dyDescent="0.35">
      <c r="B80" s="122" t="s">
        <v>45</v>
      </c>
      <c r="C80" s="126">
        <f>+G56</f>
        <v>0</v>
      </c>
      <c r="D80" s="124">
        <f>(C80/C82)</f>
        <v>0</v>
      </c>
      <c r="E80" s="109"/>
      <c r="F80" s="109"/>
      <c r="G80" s="103"/>
    </row>
    <row r="81" spans="2:7" ht="12" customHeight="1" x14ac:dyDescent="0.35">
      <c r="B81" s="122" t="s">
        <v>46</v>
      </c>
      <c r="C81" s="126">
        <f>+G59</f>
        <v>196415.37</v>
      </c>
      <c r="D81" s="124">
        <f>(C81/C82)</f>
        <v>4.7619047619047616E-2</v>
      </c>
      <c r="E81" s="109"/>
      <c r="F81" s="109"/>
      <c r="G81" s="103"/>
    </row>
    <row r="82" spans="2:7" ht="12.75" customHeight="1" thickBot="1" x14ac:dyDescent="0.4">
      <c r="B82" s="127" t="s">
        <v>47</v>
      </c>
      <c r="C82" s="128">
        <f>SUM(C76:C81)</f>
        <v>4124722.77</v>
      </c>
      <c r="D82" s="129">
        <f>SUM(D76:D81)</f>
        <v>1</v>
      </c>
      <c r="E82" s="109"/>
      <c r="F82" s="109"/>
      <c r="G82" s="103"/>
    </row>
    <row r="83" spans="2:7" ht="12" customHeight="1" x14ac:dyDescent="0.35">
      <c r="B83" s="104"/>
      <c r="C83" s="102"/>
      <c r="D83" s="102"/>
      <c r="E83" s="102"/>
      <c r="F83" s="102"/>
      <c r="G83" s="103"/>
    </row>
    <row r="84" spans="2:7" ht="12.75" customHeight="1" thickBot="1" x14ac:dyDescent="0.4">
      <c r="B84" s="110"/>
      <c r="C84" s="102"/>
      <c r="D84" s="102"/>
      <c r="E84" s="102"/>
      <c r="F84" s="102"/>
      <c r="G84" s="103"/>
    </row>
    <row r="85" spans="2:7" ht="12" customHeight="1" thickBot="1" x14ac:dyDescent="0.4">
      <c r="B85" s="141"/>
      <c r="C85" s="142" t="s">
        <v>75</v>
      </c>
      <c r="D85" s="143"/>
      <c r="E85" s="144"/>
      <c r="F85" s="109"/>
      <c r="G85" s="103"/>
    </row>
    <row r="86" spans="2:7" ht="12" customHeight="1" x14ac:dyDescent="0.35">
      <c r="B86" s="138" t="s">
        <v>85</v>
      </c>
      <c r="C86" s="139">
        <v>10</v>
      </c>
      <c r="D86" s="139">
        <v>15</v>
      </c>
      <c r="E86" s="140">
        <v>20</v>
      </c>
      <c r="F86" s="111"/>
      <c r="G86" s="112"/>
    </row>
    <row r="87" spans="2:7" ht="12.75" customHeight="1" thickBot="1" x14ac:dyDescent="0.4">
      <c r="B87" s="135" t="s">
        <v>76</v>
      </c>
      <c r="C87" s="136">
        <f>(G60/C86)</f>
        <v>412472.277</v>
      </c>
      <c r="D87" s="136">
        <f>(G60/D86)</f>
        <v>274981.51799999998</v>
      </c>
      <c r="E87" s="137">
        <f>(G60/E86)</f>
        <v>206236.1385</v>
      </c>
      <c r="F87" s="111"/>
      <c r="G87" s="112"/>
    </row>
    <row r="88" spans="2:7" ht="15.65" customHeight="1" x14ac:dyDescent="0.35">
      <c r="B88" s="113" t="s">
        <v>48</v>
      </c>
      <c r="C88" s="106"/>
      <c r="D88" s="106"/>
      <c r="E88" s="106"/>
      <c r="F88" s="106"/>
      <c r="G88" s="106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Frazada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2022-01-10T16:41:53Z</cp:lastPrinted>
  <dcterms:created xsi:type="dcterms:W3CDTF">2020-11-27T12:49:26Z</dcterms:created>
  <dcterms:modified xsi:type="dcterms:W3CDTF">2022-07-13T01:28:41Z</dcterms:modified>
</cp:coreProperties>
</file>