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6" documentId="11_7403B84AB1F5C9C974985A09BE5D8CA5AD64C0C0" xr6:coauthVersionLast="47" xr6:coauthVersionMax="47" xr10:uidLastSave="{5C6F1D81-FC32-4413-9908-1EA1D9F45E0D}"/>
  <bookViews>
    <workbookView xWindow="0" yWindow="0" windowWidth="20490" windowHeight="7755" xr2:uid="{00000000-000D-0000-FFFF-FFFF00000000}"/>
  </bookViews>
  <sheets>
    <sheet name="ARVEJA VERDE" sheetId="1" r:id="rId1"/>
  </sheets>
  <definedNames>
    <definedName name="_xlnm.Print_Area" localSheetId="0">'ARVEJA VERDE'!$A$1:$F$87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F45" i="1"/>
  <c r="F50" i="1"/>
  <c r="F49" i="1"/>
  <c r="F55" i="1"/>
  <c r="F56" i="1"/>
  <c r="F57" i="1"/>
  <c r="F20" i="1"/>
  <c r="F21" i="1"/>
  <c r="F22" i="1"/>
  <c r="F23" i="1"/>
  <c r="F24" i="1"/>
  <c r="F25" i="1"/>
  <c r="F34" i="1"/>
  <c r="F35" i="1"/>
  <c r="F36" i="1"/>
  <c r="F42" i="1"/>
  <c r="F44" i="1"/>
  <c r="F51" i="1"/>
  <c r="B80" i="1"/>
  <c r="F30" i="1"/>
  <c r="B77" i="1"/>
  <c r="B76" i="1"/>
  <c r="F11" i="1"/>
  <c r="F62" i="1"/>
  <c r="B79" i="1"/>
  <c r="F37" i="1" l="1"/>
  <c r="F59" i="1" s="1"/>
  <c r="F60" i="1" s="1"/>
  <c r="B78" i="1" l="1"/>
  <c r="F61" i="1"/>
  <c r="B81" i="1"/>
  <c r="C86" i="1" l="1"/>
  <c r="B86" i="1"/>
  <c r="D86" i="1"/>
  <c r="F63" i="1"/>
  <c r="B82" i="1"/>
  <c r="C80" i="1" l="1"/>
  <c r="C79" i="1"/>
  <c r="C76" i="1"/>
  <c r="C78" i="1"/>
  <c r="C81" i="1"/>
  <c r="C82" i="1" l="1"/>
</calcChain>
</file>

<file path=xl/sharedStrings.xml><?xml version="1.0" encoding="utf-8"?>
<sst xmlns="http://schemas.openxmlformats.org/spreadsheetml/2006/main" count="145" uniqueCount="106">
  <si>
    <t>RUBRO O CULTIVO</t>
  </si>
  <si>
    <t xml:space="preserve">Arveja Verde </t>
  </si>
  <si>
    <t>RENDIMIENTO (sacos/Há.)</t>
  </si>
  <si>
    <t>VARIEDAD</t>
  </si>
  <si>
    <t>Utrillo</t>
  </si>
  <si>
    <t>FECHA ESTIMADA  PRECIO VENTA</t>
  </si>
  <si>
    <t>Noviembre</t>
  </si>
  <si>
    <t>NIVEL TECNOLÓGICO</t>
  </si>
  <si>
    <t>Medio</t>
  </si>
  <si>
    <t>PRECIO ESPERADO ($/SACO)</t>
  </si>
  <si>
    <t>REGIÓN</t>
  </si>
  <si>
    <t>Ñuble</t>
  </si>
  <si>
    <t>INGRESO ESPERADO, con IVA ($)</t>
  </si>
  <si>
    <t>AGENCIA DE ÁREA</t>
  </si>
  <si>
    <t>Chillán</t>
  </si>
  <si>
    <t>DESTINO PRODUCCION</t>
  </si>
  <si>
    <t>Directa predio - Intermediarios</t>
  </si>
  <si>
    <t>COMUNA/LOCALIDAD</t>
  </si>
  <si>
    <t>Todas las comunas</t>
  </si>
  <si>
    <t>FECHA DE COSECHA</t>
  </si>
  <si>
    <t>Septiembre - Octubre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</si>
  <si>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</si>
  <si>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</si>
  <si>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</si>
  <si>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</si>
  <si>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</si>
  <si>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</si>
  <si>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</si>
  <si>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</si>
  <si>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</si>
  <si>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</si>
  <si>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</si>
  <si>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</si>
  <si>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</si>
  <si>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 xml:space="preserve">Jun </t>
  </si>
  <si>
    <t>Limpieza maleza</t>
  </si>
  <si>
    <t>Jun</t>
  </si>
  <si>
    <t>Riego</t>
  </si>
  <si>
    <t>Oct - Dic</t>
  </si>
  <si>
    <t>Aplicación Agroquímicos</t>
  </si>
  <si>
    <t>Jun - Sept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</si>
  <si>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</si>
  <si>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</si>
  <si>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</si>
  <si>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</si>
  <si>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</si>
  <si>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</si>
  <si>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</si>
  <si>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 xml:space="preserve">May </t>
  </si>
  <si>
    <t>Rastraje</t>
  </si>
  <si>
    <t>May</t>
  </si>
  <si>
    <t>Surcadura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</si>
  <si>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</si>
  <si>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</si>
  <si>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</si>
  <si>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</si>
  <si>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</si>
  <si>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</si>
  <si>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Semilla </t>
  </si>
  <si>
    <t>kg</t>
  </si>
  <si>
    <t xml:space="preserve">Ago </t>
  </si>
  <si>
    <t>FERTILIZANTES</t>
  </si>
  <si>
    <t>Superfosfato Triple</t>
  </si>
  <si>
    <t>Salitre potásico</t>
  </si>
  <si>
    <t>Oct</t>
  </si>
  <si>
    <t>FUNGICIDAS</t>
  </si>
  <si>
    <t>Manzate 200</t>
  </si>
  <si>
    <t>INSECTICIDAS</t>
  </si>
  <si>
    <t>Zero 5EC</t>
  </si>
  <si>
    <t xml:space="preserve">lt </t>
  </si>
  <si>
    <t>1</t>
  </si>
  <si>
    <t>Lorsban Plus</t>
  </si>
  <si>
    <t>Subtotal Insumos</t>
  </si>
  <si>
    <t>OTROS</t>
  </si>
  <si>
    <t>Item</t>
  </si>
  <si>
    <t>Saco</t>
  </si>
  <si>
    <t xml:space="preserve">unidad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</si>
  <si>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</si>
  <si>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</si>
  <si>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</si>
  <si>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</si>
  <si>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</si>
  <si>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</si>
  <si>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</si>
  <si>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</si>
  <si>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</si>
  <si>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</si>
  <si>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</si>
  <si>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</si>
  <si>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</si>
  <si>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</si>
  <si>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</si>
  <si>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</si>
  <si>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$/Saco/há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</si>
  <si>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</si>
  <si>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</si>
  <si>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</si>
  <si>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</si>
  <si>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</si>
  <si>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</si>
  <si>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</si>
  <si>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</si>
  <si>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($/sacos)</t>
  </si>
  <si>
    <t>Rendimiento (saco/há)</t>
  </si>
  <si>
    <t>Costo unitario ($/saco)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</si>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</sst>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vertical="center" wrapText="1"/>
    </xf>
    <xf numFmtId="166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166" fontId="1" fillId="2" borderId="8" xfId="0" applyNumberFormat="1" applyFont="1" applyFill="1" applyBorder="1" applyAlignment="1">
      <alignment vertical="center" wrapText="1"/>
    </xf>
    <xf numFmtId="166" fontId="3" fillId="3" borderId="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166" fontId="1" fillId="10" borderId="3" xfId="0" applyNumberFormat="1" applyFont="1" applyFill="1" applyBorder="1" applyAlignment="1">
      <alignment vertical="center" wrapText="1"/>
    </xf>
    <xf numFmtId="49" fontId="1" fillId="10" borderId="40" xfId="0" applyNumberFormat="1" applyFont="1" applyFill="1" applyBorder="1" applyAlignment="1">
      <alignment vertical="center" wrapText="1"/>
    </xf>
    <xf numFmtId="49" fontId="1" fillId="10" borderId="40" xfId="0" applyNumberFormat="1" applyFont="1" applyFill="1" applyBorder="1" applyAlignment="1">
      <alignment horizontal="center" vertical="center" wrapText="1"/>
    </xf>
    <xf numFmtId="2" fontId="1" fillId="10" borderId="40" xfId="0" applyNumberFormat="1" applyFont="1" applyFill="1" applyBorder="1" applyAlignment="1">
      <alignment horizontal="center" vertical="center" wrapText="1"/>
    </xf>
    <xf numFmtId="166" fontId="1" fillId="10" borderId="40" xfId="0" applyNumberFormat="1" applyFont="1" applyFill="1" applyBorder="1" applyAlignment="1">
      <alignment horizontal="right" vertical="center" wrapText="1"/>
    </xf>
    <xf numFmtId="166" fontId="1" fillId="10" borderId="40" xfId="0" applyNumberFormat="1" applyFont="1" applyFill="1" applyBorder="1" applyAlignment="1">
      <alignment vertical="center" wrapText="1"/>
    </xf>
    <xf numFmtId="49" fontId="1" fillId="10" borderId="67" xfId="0" applyNumberFormat="1" applyFont="1" applyFill="1" applyBorder="1" applyAlignment="1">
      <alignment vertical="center" wrapText="1"/>
    </xf>
    <xf numFmtId="0" fontId="1" fillId="10" borderId="67" xfId="0" applyFont="1" applyFill="1" applyBorder="1" applyAlignment="1">
      <alignment horizontal="center" vertical="center" wrapText="1"/>
    </xf>
    <xf numFmtId="0" fontId="1" fillId="10" borderId="67" xfId="0" applyFont="1" applyFill="1" applyBorder="1" applyAlignment="1">
      <alignment horizontal="left" vertical="center" wrapText="1"/>
    </xf>
    <xf numFmtId="166" fontId="1" fillId="10" borderId="67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6" fillId="10" borderId="40" xfId="0" applyNumberFormat="1" applyFont="1" applyFill="1" applyBorder="1" applyAlignment="1">
      <alignment horizontal="left" vertical="center" wrapText="1"/>
    </xf>
    <xf numFmtId="49" fontId="6" fillId="10" borderId="40" xfId="0" applyNumberFormat="1" applyFont="1" applyFill="1" applyBorder="1" applyAlignment="1">
      <alignment horizontal="center" vertical="center" wrapText="1"/>
    </xf>
    <xf numFmtId="0" fontId="6" fillId="10" borderId="40" xfId="0" applyNumberFormat="1" applyFont="1" applyFill="1" applyBorder="1" applyAlignment="1">
      <alignment horizontal="center" vertical="center" wrapText="1"/>
    </xf>
    <xf numFmtId="166" fontId="6" fillId="10" borderId="40" xfId="0" applyNumberFormat="1" applyFont="1" applyFill="1" applyBorder="1" applyAlignment="1">
      <alignment horizontal="right" vertical="center" wrapText="1"/>
    </xf>
    <xf numFmtId="49" fontId="7" fillId="5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3" fontId="1" fillId="2" borderId="15" xfId="0" applyNumberFormat="1" applyFont="1" applyFill="1" applyBorder="1" applyAlignment="1">
      <alignment vertical="center" wrapText="1"/>
    </xf>
    <xf numFmtId="166" fontId="2" fillId="5" borderId="16" xfId="0" applyNumberFormat="1" applyFont="1" applyFill="1" applyBorder="1" applyAlignment="1">
      <alignment vertical="center" wrapText="1"/>
    </xf>
    <xf numFmtId="166" fontId="2" fillId="3" borderId="17" xfId="0" applyNumberFormat="1" applyFont="1" applyFill="1" applyBorder="1" applyAlignment="1">
      <alignment vertical="center" wrapText="1"/>
    </xf>
    <xf numFmtId="166" fontId="2" fillId="5" borderId="17" xfId="0" applyNumberFormat="1" applyFont="1" applyFill="1" applyBorder="1" applyAlignment="1">
      <alignment vertical="center" wrapText="1"/>
    </xf>
    <xf numFmtId="166" fontId="2" fillId="6" borderId="18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165" fontId="2" fillId="2" borderId="13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49" fontId="5" fillId="8" borderId="19" xfId="0" applyNumberFormat="1" applyFont="1" applyFill="1" applyBorder="1" applyAlignment="1">
      <alignment vertical="center" wrapText="1"/>
    </xf>
    <xf numFmtId="49" fontId="5" fillId="8" borderId="14" xfId="0" applyNumberFormat="1" applyFont="1" applyFill="1" applyBorder="1" applyAlignment="1">
      <alignment vertical="center" wrapText="1"/>
    </xf>
    <xf numFmtId="49" fontId="1" fillId="8" borderId="20" xfId="0" applyNumberFormat="1" applyFont="1" applyFill="1" applyBorder="1" applyAlignment="1">
      <alignment vertical="center" wrapText="1"/>
    </xf>
    <xf numFmtId="49" fontId="5" fillId="2" borderId="21" xfId="0" applyNumberFormat="1" applyFont="1" applyFill="1" applyBorder="1" applyAlignment="1">
      <alignment vertical="center" wrapText="1"/>
    </xf>
    <xf numFmtId="9" fontId="1" fillId="2" borderId="22" xfId="0" applyNumberFormat="1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9" fontId="5" fillId="8" borderId="25" xfId="0" applyNumberFormat="1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49" fontId="5" fillId="8" borderId="37" xfId="0" applyNumberFormat="1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165" fontId="5" fillId="2" borderId="13" xfId="0" applyNumberFormat="1" applyFont="1" applyFill="1" applyBorder="1" applyAlignment="1">
      <alignment vertical="center" wrapText="1"/>
    </xf>
    <xf numFmtId="49" fontId="1" fillId="10" borderId="3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3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10" borderId="3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left" vertical="center" wrapText="1"/>
    </xf>
    <xf numFmtId="49" fontId="1" fillId="10" borderId="68" xfId="0" applyNumberFormat="1" applyFont="1" applyFill="1" applyBorder="1" applyAlignment="1">
      <alignment vertical="center" wrapText="1"/>
    </xf>
    <xf numFmtId="49" fontId="1" fillId="10" borderId="68" xfId="0" applyNumberFormat="1" applyFont="1" applyFill="1" applyBorder="1" applyAlignment="1">
      <alignment horizontal="center" vertical="center" wrapText="1"/>
    </xf>
    <xf numFmtId="0" fontId="1" fillId="10" borderId="68" xfId="0" applyNumberFormat="1" applyFont="1" applyFill="1" applyBorder="1" applyAlignment="1">
      <alignment horizontal="center" vertical="center" wrapText="1"/>
    </xf>
    <xf numFmtId="49" fontId="1" fillId="10" borderId="68" xfId="0" applyNumberFormat="1" applyFont="1" applyFill="1" applyBorder="1" applyAlignment="1">
      <alignment horizontal="left" vertical="center" wrapText="1"/>
    </xf>
    <xf numFmtId="166" fontId="1" fillId="10" borderId="68" xfId="0" applyNumberFormat="1" applyFont="1" applyFill="1" applyBorder="1" applyAlignment="1">
      <alignment vertical="center" wrapText="1"/>
    </xf>
    <xf numFmtId="49" fontId="1" fillId="10" borderId="69" xfId="0" applyNumberFormat="1" applyFont="1" applyFill="1" applyBorder="1" applyAlignment="1">
      <alignment vertical="center" wrapText="1"/>
    </xf>
    <xf numFmtId="49" fontId="1" fillId="10" borderId="69" xfId="0" applyNumberFormat="1" applyFont="1" applyFill="1" applyBorder="1" applyAlignment="1">
      <alignment horizontal="center" vertical="center" wrapText="1"/>
    </xf>
    <xf numFmtId="0" fontId="1" fillId="10" borderId="69" xfId="0" applyNumberFormat="1" applyFont="1" applyFill="1" applyBorder="1" applyAlignment="1">
      <alignment horizontal="center" vertical="center" wrapText="1"/>
    </xf>
    <xf numFmtId="49" fontId="1" fillId="10" borderId="69" xfId="0" applyNumberFormat="1" applyFont="1" applyFill="1" applyBorder="1" applyAlignment="1">
      <alignment horizontal="left" vertical="center" wrapText="1"/>
    </xf>
    <xf numFmtId="166" fontId="1" fillId="10" borderId="69" xfId="0" applyNumberFormat="1" applyFont="1" applyFill="1" applyBorder="1" applyAlignment="1">
      <alignment vertical="center" wrapText="1"/>
    </xf>
    <xf numFmtId="0" fontId="1" fillId="2" borderId="70" xfId="0" applyFont="1" applyFill="1" applyBorder="1" applyAlignment="1">
      <alignment vertical="center" wrapText="1"/>
    </xf>
    <xf numFmtId="0" fontId="1" fillId="2" borderId="71" xfId="0" applyFont="1" applyFill="1" applyBorder="1" applyAlignment="1">
      <alignment vertical="center" wrapText="1"/>
    </xf>
    <xf numFmtId="0" fontId="1" fillId="2" borderId="72" xfId="0" applyFont="1" applyFill="1" applyBorder="1" applyAlignment="1">
      <alignment vertical="center" wrapText="1"/>
    </xf>
    <xf numFmtId="14" fontId="1" fillId="2" borderId="72" xfId="0" applyNumberFormat="1" applyFont="1" applyFill="1" applyBorder="1" applyAlignment="1">
      <alignment vertical="center" wrapText="1"/>
    </xf>
    <xf numFmtId="49" fontId="2" fillId="3" borderId="40" xfId="0" applyNumberFormat="1" applyFont="1" applyFill="1" applyBorder="1" applyAlignment="1">
      <alignment vertical="center" wrapText="1"/>
    </xf>
    <xf numFmtId="49" fontId="1" fillId="2" borderId="40" xfId="0" applyNumberFormat="1" applyFont="1" applyFill="1" applyBorder="1" applyAlignment="1">
      <alignment horizontal="right" vertical="center" wrapText="1"/>
    </xf>
    <xf numFmtId="49" fontId="1" fillId="2" borderId="40" xfId="0" applyNumberFormat="1" applyFont="1" applyFill="1" applyBorder="1" applyAlignment="1">
      <alignment vertical="center" wrapText="1"/>
    </xf>
    <xf numFmtId="17" fontId="1" fillId="2" borderId="40" xfId="0" applyNumberFormat="1" applyFont="1" applyFill="1" applyBorder="1" applyAlignment="1">
      <alignment horizontal="right" vertical="center" wrapText="1"/>
    </xf>
    <xf numFmtId="0" fontId="1" fillId="10" borderId="40" xfId="0" applyNumberFormat="1" applyFont="1" applyFill="1" applyBorder="1" applyAlignment="1">
      <alignment horizontal="center" vertical="center" wrapText="1"/>
    </xf>
    <xf numFmtId="49" fontId="1" fillId="10" borderId="4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Alignment="1">
      <alignment vertical="center" wrapText="1"/>
    </xf>
    <xf numFmtId="164" fontId="5" fillId="2" borderId="3" xfId="1" applyFont="1" applyFill="1" applyBorder="1" applyAlignment="1">
      <alignment vertical="center" wrapText="1"/>
    </xf>
    <xf numFmtId="164" fontId="5" fillId="8" borderId="24" xfId="1" applyFont="1" applyFill="1" applyBorder="1" applyAlignment="1">
      <alignment vertical="center" wrapText="1"/>
    </xf>
    <xf numFmtId="164" fontId="5" fillId="8" borderId="38" xfId="1" applyFont="1" applyFill="1" applyBorder="1" applyAlignment="1">
      <alignment vertical="center" wrapText="1"/>
    </xf>
    <xf numFmtId="164" fontId="5" fillId="8" borderId="39" xfId="1" applyFont="1" applyFill="1" applyBorder="1" applyAlignment="1">
      <alignment vertical="center" wrapText="1"/>
    </xf>
    <xf numFmtId="49" fontId="1" fillId="2" borderId="32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30" xfId="0" applyNumberFormat="1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left" vertical="center" wrapText="1"/>
    </xf>
    <xf numFmtId="49" fontId="1" fillId="2" borderId="30" xfId="0" applyNumberFormat="1" applyFont="1" applyFill="1" applyBorder="1" applyAlignment="1">
      <alignment horizontal="left" vertical="center" wrapText="1"/>
    </xf>
    <xf numFmtId="49" fontId="7" fillId="9" borderId="45" xfId="0" applyNumberFormat="1" applyFont="1" applyFill="1" applyBorder="1" applyAlignment="1">
      <alignment horizontal="center" vertical="center" wrapText="1"/>
    </xf>
    <xf numFmtId="49" fontId="7" fillId="9" borderId="35" xfId="0" applyNumberFormat="1" applyFont="1" applyFill="1" applyBorder="1" applyAlignment="1">
      <alignment horizontal="center" vertical="center" wrapText="1"/>
    </xf>
    <xf numFmtId="49" fontId="7" fillId="9" borderId="46" xfId="0" applyNumberFormat="1" applyFont="1" applyFill="1" applyBorder="1" applyAlignment="1">
      <alignment horizontal="center" vertical="center" wrapText="1"/>
    </xf>
    <xf numFmtId="49" fontId="7" fillId="9" borderId="26" xfId="0" applyNumberFormat="1" applyFont="1" applyFill="1" applyBorder="1" applyAlignment="1">
      <alignment horizontal="center" vertical="center" wrapText="1"/>
    </xf>
    <xf numFmtId="49" fontId="7" fillId="9" borderId="27" xfId="0" applyNumberFormat="1" applyFont="1" applyFill="1" applyBorder="1" applyAlignment="1">
      <alignment horizontal="center" vertical="center" wrapText="1"/>
    </xf>
    <xf numFmtId="49" fontId="7" fillId="9" borderId="2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5" fillId="10" borderId="42" xfId="0" applyNumberFormat="1" applyFont="1" applyFill="1" applyBorder="1" applyAlignment="1">
      <alignment horizontal="left" vertical="center" wrapText="1"/>
    </xf>
    <xf numFmtId="49" fontId="5" fillId="10" borderId="43" xfId="0" applyNumberFormat="1" applyFont="1" applyFill="1" applyBorder="1" applyAlignment="1">
      <alignment horizontal="left" vertical="center" wrapText="1"/>
    </xf>
    <xf numFmtId="49" fontId="5" fillId="10" borderId="44" xfId="0" applyNumberFormat="1" applyFont="1" applyFill="1" applyBorder="1" applyAlignment="1">
      <alignment horizontal="left" vertical="center" wrapText="1"/>
    </xf>
    <xf numFmtId="49" fontId="5" fillId="10" borderId="40" xfId="0" applyNumberFormat="1" applyFont="1" applyFill="1" applyBorder="1" applyAlignment="1">
      <alignment horizontal="left" vertical="center" wrapText="1"/>
    </xf>
    <xf numFmtId="49" fontId="2" fillId="5" borderId="47" xfId="0" applyNumberFormat="1" applyFont="1" applyFill="1" applyBorder="1" applyAlignment="1">
      <alignment horizontal="left" vertical="center" wrapText="1"/>
    </xf>
    <xf numFmtId="49" fontId="2" fillId="5" borderId="48" xfId="0" applyNumberFormat="1" applyFont="1" applyFill="1" applyBorder="1" applyAlignment="1">
      <alignment horizontal="left" vertical="center" wrapText="1"/>
    </xf>
    <xf numFmtId="49" fontId="2" fillId="5" borderId="49" xfId="0" applyNumberFormat="1" applyFont="1" applyFill="1" applyBorder="1" applyAlignment="1">
      <alignment horizontal="left" vertical="center" wrapText="1"/>
    </xf>
    <xf numFmtId="49" fontId="3" fillId="3" borderId="42" xfId="0" applyNumberFormat="1" applyFont="1" applyFill="1" applyBorder="1" applyAlignment="1">
      <alignment horizontal="left" vertical="center" wrapText="1"/>
    </xf>
    <xf numFmtId="49" fontId="3" fillId="3" borderId="43" xfId="0" applyNumberFormat="1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left" vertical="center" wrapText="1"/>
    </xf>
    <xf numFmtId="49" fontId="3" fillId="3" borderId="50" xfId="0" applyNumberFormat="1" applyFont="1" applyFill="1" applyBorder="1" applyAlignment="1">
      <alignment horizontal="left" vertical="center" wrapText="1"/>
    </xf>
    <xf numFmtId="49" fontId="3" fillId="3" borderId="51" xfId="0" applyNumberFormat="1" applyFont="1" applyFill="1" applyBorder="1" applyAlignment="1">
      <alignment horizontal="left" vertical="center" wrapText="1"/>
    </xf>
    <xf numFmtId="49" fontId="3" fillId="3" borderId="52" xfId="0" applyNumberFormat="1" applyFont="1" applyFill="1" applyBorder="1" applyAlignment="1">
      <alignment horizontal="left" vertical="center" wrapText="1"/>
    </xf>
    <xf numFmtId="49" fontId="3" fillId="3" borderId="53" xfId="0" applyNumberFormat="1" applyFont="1" applyFill="1" applyBorder="1" applyAlignment="1">
      <alignment horizontal="left" vertical="center" wrapText="1"/>
    </xf>
    <xf numFmtId="49" fontId="3" fillId="3" borderId="54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3" borderId="63" xfId="0" applyNumberFormat="1" applyFont="1" applyFill="1" applyBorder="1" applyAlignment="1">
      <alignment horizontal="left" vertical="center" wrapText="1"/>
    </xf>
    <xf numFmtId="49" fontId="2" fillId="3" borderId="51" xfId="0" applyNumberFormat="1" applyFont="1" applyFill="1" applyBorder="1" applyAlignment="1">
      <alignment horizontal="left" vertical="center" wrapText="1"/>
    </xf>
    <xf numFmtId="49" fontId="2" fillId="3" borderId="5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3" borderId="63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15873</xdr:colOff>
      <xdr:row>0</xdr:row>
      <xdr:rowOff>31749</xdr:rowOff>
    </xdr:from>
    <xdr:to>
      <xdr:col>5</xdr:col>
      <xdr:colOff>1039813</xdr:colOff>
      <xdr:row>6</xdr:row>
      <xdr:rowOff>40020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" y="31749"/>
          <a:ext cx="5929315" cy="1151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7"/>
  <sheetViews>
    <sheetView showGridLines="0" tabSelected="1" topLeftCell="A5" zoomScale="120" zoomScaleNormal="120" zoomScaleSheetLayoutView="120" workbookViewId="0">
      <selection activeCell="E51" sqref="A51:E51"/>
    </sheetView>
  </sheetViews>
  <sheetFormatPr defaultColWidth="10.85546875" defaultRowHeight="11.25" customHeight="1"/>
  <cols>
    <col min="1" max="1" width="19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91"/>
      <c r="B7" s="91"/>
      <c r="C7" s="1"/>
      <c r="D7" s="4"/>
      <c r="E7" s="4"/>
      <c r="F7" s="4"/>
    </row>
    <row r="8" spans="1:6" ht="12" customHeight="1">
      <c r="A8" s="94" t="s">
        <v>0</v>
      </c>
      <c r="B8" s="95" t="s">
        <v>1</v>
      </c>
      <c r="C8" s="90"/>
      <c r="D8" s="123" t="s">
        <v>2</v>
      </c>
      <c r="E8" s="124"/>
      <c r="F8" s="6">
        <v>290</v>
      </c>
    </row>
    <row r="9" spans="1:6" ht="12.75">
      <c r="A9" s="96" t="s">
        <v>3</v>
      </c>
      <c r="B9" s="95" t="s">
        <v>4</v>
      </c>
      <c r="C9" s="90"/>
      <c r="D9" s="121" t="s">
        <v>5</v>
      </c>
      <c r="E9" s="122"/>
      <c r="F9" s="5" t="s">
        <v>6</v>
      </c>
    </row>
    <row r="10" spans="1:6" ht="12.75">
      <c r="A10" s="96" t="s">
        <v>7</v>
      </c>
      <c r="B10" s="95" t="s">
        <v>8</v>
      </c>
      <c r="C10" s="90"/>
      <c r="D10" s="121" t="s">
        <v>9</v>
      </c>
      <c r="E10" s="122"/>
      <c r="F10" s="31">
        <v>15000</v>
      </c>
    </row>
    <row r="11" spans="1:6" ht="11.25" customHeight="1">
      <c r="A11" s="96" t="s">
        <v>10</v>
      </c>
      <c r="B11" s="95" t="s">
        <v>11</v>
      </c>
      <c r="C11" s="90"/>
      <c r="D11" s="125" t="s">
        <v>12</v>
      </c>
      <c r="E11" s="126"/>
      <c r="F11" s="7">
        <f>(F8*F10)</f>
        <v>4350000</v>
      </c>
    </row>
    <row r="12" spans="1:6" ht="25.5">
      <c r="A12" s="96" t="s">
        <v>13</v>
      </c>
      <c r="B12" s="95" t="s">
        <v>14</v>
      </c>
      <c r="C12" s="90"/>
      <c r="D12" s="121" t="s">
        <v>15</v>
      </c>
      <c r="E12" s="122"/>
      <c r="F12" s="5" t="s">
        <v>16</v>
      </c>
    </row>
    <row r="13" spans="1:6" ht="12.75">
      <c r="A13" s="96" t="s">
        <v>17</v>
      </c>
      <c r="B13" s="95" t="s">
        <v>18</v>
      </c>
      <c r="C13" s="90"/>
      <c r="D13" s="121" t="s">
        <v>19</v>
      </c>
      <c r="E13" s="122"/>
      <c r="F13" s="5" t="s">
        <v>20</v>
      </c>
    </row>
    <row r="14" spans="1:6" ht="12.75">
      <c r="A14" s="96" t="s">
        <v>21</v>
      </c>
      <c r="B14" s="97">
        <v>44567</v>
      </c>
      <c r="C14" s="90"/>
      <c r="D14" s="121" t="s">
        <v>22</v>
      </c>
      <c r="E14" s="122"/>
      <c r="F14" s="5" t="s">
        <v>23</v>
      </c>
    </row>
    <row r="15" spans="1:6" ht="12" customHeight="1">
      <c r="A15" s="92"/>
      <c r="B15" s="93"/>
      <c r="C15" s="4"/>
      <c r="D15" s="8"/>
      <c r="E15" s="8"/>
      <c r="F15" s="9"/>
    </row>
    <row r="16" spans="1:6" ht="12" customHeight="1">
      <c r="A16" s="127" t="s">
        <v>24</v>
      </c>
      <c r="B16" s="128"/>
      <c r="C16" s="128"/>
      <c r="D16" s="128"/>
      <c r="E16" s="128"/>
      <c r="F16" s="128"/>
    </row>
    <row r="17" spans="1:6" ht="12" customHeight="1">
      <c r="A17" s="10"/>
      <c r="B17" s="11"/>
      <c r="C17" s="11"/>
      <c r="D17" s="11"/>
      <c r="E17" s="12"/>
      <c r="F17" s="12"/>
    </row>
    <row r="18" spans="1:6" ht="12" customHeight="1">
      <c r="A18" s="133" t="s">
        <v>25</v>
      </c>
      <c r="B18" s="134"/>
      <c r="C18" s="134"/>
      <c r="D18" s="134"/>
      <c r="E18" s="134"/>
      <c r="F18" s="135"/>
    </row>
    <row r="19" spans="1:6" ht="24" customHeight="1">
      <c r="A19" s="13" t="s">
        <v>26</v>
      </c>
      <c r="B19" s="13" t="s">
        <v>27</v>
      </c>
      <c r="C19" s="13" t="s">
        <v>28</v>
      </c>
      <c r="D19" s="13" t="s">
        <v>29</v>
      </c>
      <c r="E19" s="13" t="s">
        <v>30</v>
      </c>
      <c r="F19" s="13" t="s">
        <v>31</v>
      </c>
    </row>
    <row r="20" spans="1:6" ht="12.75">
      <c r="A20" s="14" t="s">
        <v>32</v>
      </c>
      <c r="B20" s="15" t="s">
        <v>33</v>
      </c>
      <c r="C20" s="16">
        <v>2</v>
      </c>
      <c r="D20" s="14" t="s">
        <v>34</v>
      </c>
      <c r="E20" s="7">
        <v>20000</v>
      </c>
      <c r="F20" s="7">
        <f>(C20*E20)</f>
        <v>40000</v>
      </c>
    </row>
    <row r="21" spans="1:6" ht="12.75" customHeight="1">
      <c r="A21" s="14" t="s">
        <v>35</v>
      </c>
      <c r="B21" s="15" t="s">
        <v>33</v>
      </c>
      <c r="C21" s="16">
        <v>2</v>
      </c>
      <c r="D21" s="14" t="s">
        <v>36</v>
      </c>
      <c r="E21" s="7">
        <v>20000</v>
      </c>
      <c r="F21" s="7">
        <f t="shared" ref="F21:F24" si="0">(C21*E21)</f>
        <v>40000</v>
      </c>
    </row>
    <row r="22" spans="1:6" ht="12.75" customHeight="1">
      <c r="A22" s="14" t="s">
        <v>37</v>
      </c>
      <c r="B22" s="15" t="s">
        <v>33</v>
      </c>
      <c r="C22" s="16">
        <v>3</v>
      </c>
      <c r="D22" s="14" t="s">
        <v>38</v>
      </c>
      <c r="E22" s="7">
        <v>20000</v>
      </c>
      <c r="F22" s="7">
        <f t="shared" si="0"/>
        <v>60000</v>
      </c>
    </row>
    <row r="23" spans="1:6" ht="12.75">
      <c r="A23" s="14" t="s">
        <v>39</v>
      </c>
      <c r="B23" s="15" t="s">
        <v>33</v>
      </c>
      <c r="C23" s="16">
        <v>2</v>
      </c>
      <c r="D23" s="14" t="s">
        <v>40</v>
      </c>
      <c r="E23" s="7">
        <v>20000</v>
      </c>
      <c r="F23" s="7">
        <f t="shared" si="0"/>
        <v>40000</v>
      </c>
    </row>
    <row r="24" spans="1:6" ht="12.75">
      <c r="A24" s="73" t="s">
        <v>41</v>
      </c>
      <c r="B24" s="15" t="s">
        <v>33</v>
      </c>
      <c r="C24" s="16">
        <v>3</v>
      </c>
      <c r="D24" s="14" t="s">
        <v>38</v>
      </c>
      <c r="E24" s="7">
        <v>20000</v>
      </c>
      <c r="F24" s="7">
        <f t="shared" si="0"/>
        <v>60000</v>
      </c>
    </row>
    <row r="25" spans="1:6" ht="12.75" customHeight="1">
      <c r="A25" s="136" t="s">
        <v>42</v>
      </c>
      <c r="B25" s="137"/>
      <c r="C25" s="137"/>
      <c r="D25" s="137"/>
      <c r="E25" s="138"/>
      <c r="F25" s="17">
        <f>SUM(F20:F24)</f>
        <v>240000</v>
      </c>
    </row>
    <row r="26" spans="1:6" ht="12" customHeight="1">
      <c r="A26" s="10"/>
      <c r="B26" s="12"/>
      <c r="C26" s="12"/>
      <c r="D26" s="12"/>
      <c r="E26" s="18"/>
      <c r="F26" s="18"/>
    </row>
    <row r="27" spans="1:6" ht="12" customHeight="1">
      <c r="A27" s="145" t="s">
        <v>43</v>
      </c>
      <c r="B27" s="146"/>
      <c r="C27" s="146"/>
      <c r="D27" s="146"/>
      <c r="E27" s="146"/>
      <c r="F27" s="147"/>
    </row>
    <row r="28" spans="1:6" ht="24" customHeight="1">
      <c r="A28" s="19" t="s">
        <v>26</v>
      </c>
      <c r="B28" s="19" t="s">
        <v>27</v>
      </c>
      <c r="C28" s="19" t="s">
        <v>28</v>
      </c>
      <c r="D28" s="19" t="s">
        <v>29</v>
      </c>
      <c r="E28" s="19" t="s">
        <v>30</v>
      </c>
      <c r="F28" s="19" t="s">
        <v>31</v>
      </c>
    </row>
    <row r="29" spans="1:6" ht="12" customHeight="1">
      <c r="A29" s="20"/>
      <c r="B29" s="21"/>
      <c r="C29" s="21"/>
      <c r="D29" s="22"/>
      <c r="E29" s="23"/>
      <c r="F29" s="23"/>
    </row>
    <row r="30" spans="1:6" ht="12" customHeight="1">
      <c r="A30" s="139" t="s">
        <v>44</v>
      </c>
      <c r="B30" s="140"/>
      <c r="C30" s="140"/>
      <c r="D30" s="140"/>
      <c r="E30" s="141"/>
      <c r="F30" s="24">
        <f>SUM(F29:F29)</f>
        <v>0</v>
      </c>
    </row>
    <row r="31" spans="1:6" ht="12" customHeight="1">
      <c r="A31" s="25"/>
      <c r="B31" s="26"/>
      <c r="C31" s="26"/>
      <c r="D31" s="26"/>
      <c r="E31" s="27"/>
      <c r="F31" s="27"/>
    </row>
    <row r="32" spans="1:6" ht="12" customHeight="1">
      <c r="A32" s="145" t="s">
        <v>45</v>
      </c>
      <c r="B32" s="146"/>
      <c r="C32" s="146"/>
      <c r="D32" s="146"/>
      <c r="E32" s="146"/>
      <c r="F32" s="147"/>
    </row>
    <row r="33" spans="1:254" ht="24" customHeight="1">
      <c r="A33" s="28" t="s">
        <v>26</v>
      </c>
      <c r="B33" s="28" t="s">
        <v>27</v>
      </c>
      <c r="C33" s="28" t="s">
        <v>28</v>
      </c>
      <c r="D33" s="28" t="s">
        <v>29</v>
      </c>
      <c r="E33" s="28" t="s">
        <v>30</v>
      </c>
      <c r="F33" s="28" t="s">
        <v>31</v>
      </c>
    </row>
    <row r="34" spans="1:254" ht="12.75" customHeight="1">
      <c r="A34" s="73" t="s">
        <v>46</v>
      </c>
      <c r="B34" s="15" t="s">
        <v>47</v>
      </c>
      <c r="C34" s="16">
        <v>0.125</v>
      </c>
      <c r="D34" s="29" t="s">
        <v>48</v>
      </c>
      <c r="E34" s="7">
        <v>333200</v>
      </c>
      <c r="F34" s="7">
        <f>E34*C34</f>
        <v>41650</v>
      </c>
      <c r="I34" s="100"/>
    </row>
    <row r="35" spans="1:254" ht="12.75" customHeight="1">
      <c r="A35" s="73" t="s">
        <v>49</v>
      </c>
      <c r="B35" s="15" t="s">
        <v>47</v>
      </c>
      <c r="C35" s="16">
        <v>0.25</v>
      </c>
      <c r="D35" s="29" t="s">
        <v>50</v>
      </c>
      <c r="E35" s="7">
        <v>320000</v>
      </c>
      <c r="F35" s="7">
        <f t="shared" ref="F35:F36" si="1">E35*C35</f>
        <v>80000</v>
      </c>
      <c r="I35" s="100"/>
    </row>
    <row r="36" spans="1:254" ht="12.75" customHeight="1">
      <c r="A36" s="73" t="s">
        <v>51</v>
      </c>
      <c r="B36" s="15" t="s">
        <v>47</v>
      </c>
      <c r="C36" s="16">
        <v>0.125</v>
      </c>
      <c r="D36" s="29" t="s">
        <v>50</v>
      </c>
      <c r="E36" s="7">
        <v>240000</v>
      </c>
      <c r="F36" s="7">
        <f t="shared" si="1"/>
        <v>30000</v>
      </c>
      <c r="I36" s="100"/>
    </row>
    <row r="37" spans="1:254" ht="12.75">
      <c r="A37" s="142" t="s">
        <v>52</v>
      </c>
      <c r="B37" s="143"/>
      <c r="C37" s="143"/>
      <c r="D37" s="143"/>
      <c r="E37" s="144"/>
      <c r="F37" s="24">
        <f>SUM(F34:F36)</f>
        <v>151650</v>
      </c>
    </row>
    <row r="38" spans="1:254" ht="12" customHeight="1">
      <c r="A38" s="25"/>
      <c r="B38" s="26"/>
      <c r="C38" s="26"/>
      <c r="D38" s="26"/>
      <c r="E38" s="27"/>
      <c r="F38" s="27"/>
    </row>
    <row r="39" spans="1:254" ht="12" customHeight="1">
      <c r="A39" s="145" t="s">
        <v>53</v>
      </c>
      <c r="B39" s="146"/>
      <c r="C39" s="146"/>
      <c r="D39" s="146"/>
      <c r="E39" s="146"/>
      <c r="F39" s="147"/>
    </row>
    <row r="40" spans="1:254" ht="24" customHeight="1">
      <c r="A40" s="28" t="s">
        <v>54</v>
      </c>
      <c r="B40" s="28" t="s">
        <v>55</v>
      </c>
      <c r="C40" s="28" t="s">
        <v>56</v>
      </c>
      <c r="D40" s="28" t="s">
        <v>29</v>
      </c>
      <c r="E40" s="28" t="s">
        <v>30</v>
      </c>
      <c r="F40" s="28" t="s">
        <v>31</v>
      </c>
      <c r="J40" s="30"/>
    </row>
    <row r="41" spans="1:254" s="76" customFormat="1" ht="12.75" customHeight="1">
      <c r="A41" s="129" t="s">
        <v>57</v>
      </c>
      <c r="B41" s="130"/>
      <c r="C41" s="130"/>
      <c r="D41" s="130"/>
      <c r="E41" s="130"/>
      <c r="F41" s="131"/>
      <c r="G41" s="74"/>
      <c r="H41" s="74"/>
      <c r="I41" s="74"/>
      <c r="J41" s="75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</row>
    <row r="42" spans="1:254" s="76" customFormat="1" ht="12.75">
      <c r="A42" s="73" t="s">
        <v>58</v>
      </c>
      <c r="B42" s="77" t="s">
        <v>59</v>
      </c>
      <c r="C42" s="78">
        <v>100</v>
      </c>
      <c r="D42" s="79" t="s">
        <v>60</v>
      </c>
      <c r="E42" s="31">
        <v>6500</v>
      </c>
      <c r="F42" s="31">
        <f>(C42*E42)</f>
        <v>650000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</row>
    <row r="43" spans="1:254" s="76" customFormat="1" ht="12.75" customHeight="1">
      <c r="A43" s="129" t="s">
        <v>61</v>
      </c>
      <c r="B43" s="130"/>
      <c r="C43" s="130"/>
      <c r="D43" s="130"/>
      <c r="E43" s="130"/>
      <c r="F43" s="131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</row>
    <row r="44" spans="1:254" s="76" customFormat="1" ht="12.75">
      <c r="A44" s="80" t="s">
        <v>62</v>
      </c>
      <c r="B44" s="81" t="s">
        <v>59</v>
      </c>
      <c r="C44" s="82">
        <v>400</v>
      </c>
      <c r="D44" s="83" t="s">
        <v>60</v>
      </c>
      <c r="E44" s="84">
        <v>1440</v>
      </c>
      <c r="F44" s="84">
        <f>(C44*E44)</f>
        <v>576000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</row>
    <row r="45" spans="1:254" s="76" customFormat="1" ht="12.75">
      <c r="A45" s="85" t="s">
        <v>63</v>
      </c>
      <c r="B45" s="86" t="s">
        <v>59</v>
      </c>
      <c r="C45" s="87">
        <v>100</v>
      </c>
      <c r="D45" s="88" t="s">
        <v>64</v>
      </c>
      <c r="E45" s="89">
        <v>1400</v>
      </c>
      <c r="F45" s="84">
        <f>(C45*E45)</f>
        <v>140000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</row>
    <row r="46" spans="1:254" s="76" customFormat="1" ht="12.75" customHeight="1">
      <c r="A46" s="132" t="s">
        <v>65</v>
      </c>
      <c r="B46" s="132"/>
      <c r="C46" s="132"/>
      <c r="D46" s="132"/>
      <c r="E46" s="132"/>
      <c r="F46" s="132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</row>
    <row r="47" spans="1:254" s="76" customFormat="1" ht="12.75" customHeight="1">
      <c r="A47" s="32" t="s">
        <v>66</v>
      </c>
      <c r="B47" s="33" t="s">
        <v>59</v>
      </c>
      <c r="C47" s="98">
        <v>2</v>
      </c>
      <c r="D47" s="99" t="s">
        <v>38</v>
      </c>
      <c r="E47" s="36">
        <v>5500</v>
      </c>
      <c r="F47" s="36">
        <f>E47*C47</f>
        <v>11000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</row>
    <row r="48" spans="1:254" s="76" customFormat="1" ht="12.75" customHeight="1">
      <c r="A48" s="132" t="s">
        <v>67</v>
      </c>
      <c r="B48" s="132"/>
      <c r="C48" s="132"/>
      <c r="D48" s="132"/>
      <c r="E48" s="132"/>
      <c r="F48" s="132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</row>
    <row r="49" spans="1:6" ht="12.75" customHeight="1">
      <c r="A49" s="32" t="s">
        <v>68</v>
      </c>
      <c r="B49" s="33" t="s">
        <v>69</v>
      </c>
      <c r="C49" s="34" t="s">
        <v>70</v>
      </c>
      <c r="D49" s="32" t="s">
        <v>34</v>
      </c>
      <c r="E49" s="35">
        <v>12000</v>
      </c>
      <c r="F49" s="36">
        <f>C49*E49</f>
        <v>12000</v>
      </c>
    </row>
    <row r="50" spans="1:6" ht="12.75" customHeight="1">
      <c r="A50" s="37" t="s">
        <v>71</v>
      </c>
      <c r="B50" s="38" t="s">
        <v>69</v>
      </c>
      <c r="C50" s="38">
        <v>1</v>
      </c>
      <c r="D50" s="39" t="s">
        <v>34</v>
      </c>
      <c r="E50" s="40">
        <v>20400</v>
      </c>
      <c r="F50" s="36">
        <f>C50*E50</f>
        <v>20400</v>
      </c>
    </row>
    <row r="51" spans="1:6" ht="13.5" customHeight="1">
      <c r="A51" s="139" t="s">
        <v>72</v>
      </c>
      <c r="B51" s="140"/>
      <c r="C51" s="140"/>
      <c r="D51" s="140"/>
      <c r="E51" s="141"/>
      <c r="F51" s="24">
        <f>SUM(F41:F50)</f>
        <v>1409400</v>
      </c>
    </row>
    <row r="52" spans="1:6" ht="12" customHeight="1">
      <c r="A52" s="25"/>
      <c r="B52" s="26"/>
      <c r="C52" s="26"/>
      <c r="D52" s="41"/>
      <c r="E52" s="27"/>
      <c r="F52" s="27"/>
    </row>
    <row r="53" spans="1:6" ht="12" customHeight="1">
      <c r="A53" s="145" t="s">
        <v>73</v>
      </c>
      <c r="B53" s="146"/>
      <c r="C53" s="146"/>
      <c r="D53" s="146"/>
      <c r="E53" s="146"/>
      <c r="F53" s="147"/>
    </row>
    <row r="54" spans="1:6" ht="24" customHeight="1">
      <c r="A54" s="42" t="s">
        <v>74</v>
      </c>
      <c r="B54" s="42" t="s">
        <v>55</v>
      </c>
      <c r="C54" s="42" t="s">
        <v>56</v>
      </c>
      <c r="D54" s="42" t="s">
        <v>29</v>
      </c>
      <c r="E54" s="42" t="s">
        <v>30</v>
      </c>
      <c r="F54" s="42" t="s">
        <v>31</v>
      </c>
    </row>
    <row r="55" spans="1:6" ht="12.75">
      <c r="A55" s="43" t="s">
        <v>75</v>
      </c>
      <c r="B55" s="44" t="s">
        <v>76</v>
      </c>
      <c r="C55" s="45">
        <v>290</v>
      </c>
      <c r="D55" s="43" t="s">
        <v>38</v>
      </c>
      <c r="E55" s="46">
        <v>200</v>
      </c>
      <c r="F55" s="46">
        <f>E55*C55</f>
        <v>58000</v>
      </c>
    </row>
    <row r="56" spans="1:6" ht="12.75">
      <c r="A56" s="47" t="s">
        <v>77</v>
      </c>
      <c r="B56" s="48"/>
      <c r="C56" s="6"/>
      <c r="D56" s="48"/>
      <c r="E56" s="46">
        <v>0</v>
      </c>
      <c r="F56" s="46">
        <f t="shared" ref="F56" si="2">E56*C56</f>
        <v>0</v>
      </c>
    </row>
    <row r="57" spans="1:6" ht="13.5" customHeight="1">
      <c r="A57" s="148" t="s">
        <v>78</v>
      </c>
      <c r="B57" s="149"/>
      <c r="C57" s="149"/>
      <c r="D57" s="149"/>
      <c r="E57" s="150"/>
      <c r="F57" s="49">
        <f>SUM(F55:F56)</f>
        <v>58000</v>
      </c>
    </row>
    <row r="58" spans="1:6" ht="12" customHeight="1">
      <c r="A58" s="50"/>
      <c r="B58" s="50"/>
      <c r="C58" s="50"/>
      <c r="D58" s="50"/>
      <c r="E58" s="51"/>
      <c r="F58" s="51"/>
    </row>
    <row r="59" spans="1:6" ht="12.75">
      <c r="A59" s="151" t="s">
        <v>79</v>
      </c>
      <c r="B59" s="152"/>
      <c r="C59" s="152"/>
      <c r="D59" s="152"/>
      <c r="E59" s="153"/>
      <c r="F59" s="52">
        <f>F25+F37+F51+F57</f>
        <v>1859050</v>
      </c>
    </row>
    <row r="60" spans="1:6" ht="12" customHeight="1">
      <c r="A60" s="154" t="s">
        <v>80</v>
      </c>
      <c r="B60" s="155"/>
      <c r="C60" s="155"/>
      <c r="D60" s="155"/>
      <c r="E60" s="156"/>
      <c r="F60" s="53">
        <f>F59*0.05</f>
        <v>92952.5</v>
      </c>
    </row>
    <row r="61" spans="1:6" ht="12" customHeight="1">
      <c r="A61" s="157" t="s">
        <v>81</v>
      </c>
      <c r="B61" s="158"/>
      <c r="C61" s="158"/>
      <c r="D61" s="158"/>
      <c r="E61" s="159"/>
      <c r="F61" s="54">
        <f>F60+F59</f>
        <v>1952002.5</v>
      </c>
    </row>
    <row r="62" spans="1:6" ht="12" customHeight="1">
      <c r="A62" s="163" t="s">
        <v>82</v>
      </c>
      <c r="B62" s="164"/>
      <c r="C62" s="164"/>
      <c r="D62" s="164"/>
      <c r="E62" s="165"/>
      <c r="F62" s="53">
        <f>F11</f>
        <v>4350000</v>
      </c>
    </row>
    <row r="63" spans="1:6" ht="12.75">
      <c r="A63" s="160" t="s">
        <v>83</v>
      </c>
      <c r="B63" s="161"/>
      <c r="C63" s="161"/>
      <c r="D63" s="161"/>
      <c r="E63" s="162"/>
      <c r="F63" s="55">
        <f>F62-F61</f>
        <v>2397997.5</v>
      </c>
    </row>
    <row r="64" spans="1:6" ht="12" customHeight="1">
      <c r="A64" s="56" t="s">
        <v>84</v>
      </c>
      <c r="B64" s="57"/>
      <c r="C64" s="57"/>
      <c r="D64" s="57"/>
      <c r="E64" s="57"/>
      <c r="F64" s="58"/>
    </row>
    <row r="65" spans="1:6" ht="12.75" customHeight="1" thickBot="1">
      <c r="A65" s="59"/>
      <c r="B65" s="57"/>
      <c r="C65" s="57"/>
      <c r="D65" s="57"/>
      <c r="E65" s="57"/>
      <c r="F65" s="58"/>
    </row>
    <row r="66" spans="1:6" ht="15" customHeight="1">
      <c r="A66" s="111" t="s">
        <v>85</v>
      </c>
      <c r="B66" s="112"/>
      <c r="C66" s="112"/>
      <c r="D66" s="112"/>
      <c r="E66" s="113"/>
      <c r="F66" s="58"/>
    </row>
    <row r="67" spans="1:6" ht="12.75">
      <c r="A67" s="105" t="s">
        <v>86</v>
      </c>
      <c r="B67" s="106"/>
      <c r="C67" s="106"/>
      <c r="D67" s="106"/>
      <c r="E67" s="107"/>
      <c r="F67" s="58"/>
    </row>
    <row r="68" spans="1:6" ht="12.75">
      <c r="A68" s="105" t="s">
        <v>87</v>
      </c>
      <c r="B68" s="106"/>
      <c r="C68" s="106"/>
      <c r="D68" s="106"/>
      <c r="E68" s="107"/>
      <c r="F68" s="58"/>
    </row>
    <row r="69" spans="1:6" ht="12.75">
      <c r="A69" s="105" t="s">
        <v>88</v>
      </c>
      <c r="B69" s="106"/>
      <c r="C69" s="106"/>
      <c r="D69" s="106"/>
      <c r="E69" s="107"/>
      <c r="F69" s="58"/>
    </row>
    <row r="70" spans="1:6" ht="12.75">
      <c r="A70" s="105" t="s">
        <v>89</v>
      </c>
      <c r="B70" s="106"/>
      <c r="C70" s="106"/>
      <c r="D70" s="106"/>
      <c r="E70" s="107"/>
      <c r="F70" s="58"/>
    </row>
    <row r="71" spans="1:6" ht="12.75">
      <c r="A71" s="105" t="s">
        <v>90</v>
      </c>
      <c r="B71" s="106"/>
      <c r="C71" s="106"/>
      <c r="D71" s="106"/>
      <c r="E71" s="107"/>
      <c r="F71" s="58"/>
    </row>
    <row r="72" spans="1:6" ht="13.5" thickBot="1">
      <c r="A72" s="108" t="s">
        <v>91</v>
      </c>
      <c r="B72" s="109"/>
      <c r="C72" s="109"/>
      <c r="D72" s="109"/>
      <c r="E72" s="110"/>
      <c r="F72" s="58"/>
    </row>
    <row r="73" spans="1:6" ht="12.75" customHeight="1">
      <c r="A73" s="59"/>
      <c r="B73" s="59"/>
      <c r="C73" s="59"/>
      <c r="D73" s="59"/>
      <c r="E73" s="59"/>
      <c r="F73" s="58"/>
    </row>
    <row r="74" spans="1:6" ht="15" customHeight="1" thickBot="1">
      <c r="A74" s="118" t="s">
        <v>92</v>
      </c>
      <c r="B74" s="119"/>
      <c r="C74" s="120"/>
      <c r="D74" s="60"/>
      <c r="E74" s="60"/>
      <c r="F74" s="58"/>
    </row>
    <row r="75" spans="1:6" ht="12" customHeight="1">
      <c r="A75" s="61" t="s">
        <v>74</v>
      </c>
      <c r="B75" s="62" t="s">
        <v>93</v>
      </c>
      <c r="C75" s="63" t="s">
        <v>94</v>
      </c>
      <c r="D75" s="60"/>
      <c r="E75" s="60"/>
      <c r="F75" s="58"/>
    </row>
    <row r="76" spans="1:6" ht="12" customHeight="1">
      <c r="A76" s="64" t="s">
        <v>95</v>
      </c>
      <c r="B76" s="101">
        <f>F25</f>
        <v>240000</v>
      </c>
      <c r="C76" s="65">
        <f>(B76/B82)</f>
        <v>0.12295066220458221</v>
      </c>
      <c r="D76" s="60"/>
      <c r="E76" s="60"/>
      <c r="F76" s="58" t="s">
        <v>96</v>
      </c>
    </row>
    <row r="77" spans="1:6" ht="12" customHeight="1">
      <c r="A77" s="64" t="s">
        <v>97</v>
      </c>
      <c r="B77" s="101">
        <f>F30</f>
        <v>0</v>
      </c>
      <c r="C77" s="65">
        <v>0</v>
      </c>
      <c r="D77" s="60"/>
      <c r="E77" s="60"/>
      <c r="F77" s="58"/>
    </row>
    <row r="78" spans="1:6" ht="12" customHeight="1">
      <c r="A78" s="64" t="s">
        <v>98</v>
      </c>
      <c r="B78" s="101">
        <f>F37</f>
        <v>151650</v>
      </c>
      <c r="C78" s="65">
        <f>(B78/B82)</f>
        <v>7.7689449680520384E-2</v>
      </c>
      <c r="D78" s="60"/>
      <c r="E78" s="60"/>
      <c r="F78" s="58"/>
    </row>
    <row r="79" spans="1:6" ht="12" customHeight="1">
      <c r="A79" s="64" t="s">
        <v>54</v>
      </c>
      <c r="B79" s="101">
        <f>F51</f>
        <v>1409400</v>
      </c>
      <c r="C79" s="65">
        <f>(B79/B82)</f>
        <v>0.72202776379640909</v>
      </c>
      <c r="D79" s="60"/>
      <c r="E79" s="60"/>
      <c r="F79" s="58"/>
    </row>
    <row r="80" spans="1:6" ht="12" customHeight="1">
      <c r="A80" s="64" t="s">
        <v>99</v>
      </c>
      <c r="B80" s="101">
        <f>F57</f>
        <v>58000</v>
      </c>
      <c r="C80" s="65">
        <f>(B80/B82)</f>
        <v>2.9713076699440701E-2</v>
      </c>
      <c r="D80" s="66"/>
      <c r="E80" s="66"/>
      <c r="F80" s="58"/>
    </row>
    <row r="81" spans="1:6" ht="12" customHeight="1">
      <c r="A81" s="64" t="s">
        <v>100</v>
      </c>
      <c r="B81" s="101">
        <f>F60</f>
        <v>92952.5</v>
      </c>
      <c r="C81" s="65">
        <f>(B81/B82)</f>
        <v>4.7619047619047616E-2</v>
      </c>
      <c r="D81" s="66"/>
      <c r="E81" s="66"/>
      <c r="F81" s="58"/>
    </row>
    <row r="82" spans="1:6" ht="12.75" customHeight="1" thickBot="1">
      <c r="A82" s="67" t="s">
        <v>101</v>
      </c>
      <c r="B82" s="102">
        <f>SUM(B76:B81)</f>
        <v>1952002.5</v>
      </c>
      <c r="C82" s="68">
        <f>SUM(C76:C81)</f>
        <v>1</v>
      </c>
      <c r="D82" s="66"/>
      <c r="E82" s="66"/>
      <c r="F82" s="58"/>
    </row>
    <row r="83" spans="1:6" ht="12" customHeight="1">
      <c r="A83" s="59"/>
      <c r="B83" s="57"/>
      <c r="C83" s="57"/>
      <c r="D83" s="57"/>
      <c r="E83" s="57"/>
      <c r="F83" s="58"/>
    </row>
    <row r="84" spans="1:6" ht="15.75" customHeight="1" thickBot="1">
      <c r="A84" s="115" t="s">
        <v>102</v>
      </c>
      <c r="B84" s="116"/>
      <c r="C84" s="116"/>
      <c r="D84" s="117"/>
      <c r="E84" s="69"/>
      <c r="F84" s="58"/>
    </row>
    <row r="85" spans="1:6" ht="12" customHeight="1">
      <c r="A85" s="70" t="s">
        <v>103</v>
      </c>
      <c r="B85" s="103">
        <v>250</v>
      </c>
      <c r="C85" s="103">
        <v>270</v>
      </c>
      <c r="D85" s="104">
        <v>290</v>
      </c>
      <c r="E85" s="71"/>
      <c r="F85" s="72"/>
    </row>
    <row r="86" spans="1:6" ht="13.5" thickBot="1">
      <c r="A86" s="67" t="s">
        <v>104</v>
      </c>
      <c r="B86" s="102">
        <f>F61/B85</f>
        <v>7808.01</v>
      </c>
      <c r="C86" s="102">
        <f>F61/C85</f>
        <v>7229.6388888888887</v>
      </c>
      <c r="D86" s="102">
        <f>F61/D85</f>
        <v>6731.0431034482763</v>
      </c>
      <c r="E86" s="71"/>
      <c r="F86" s="72"/>
    </row>
    <row r="87" spans="1:6" ht="12.75">
      <c r="A87" s="114" t="s">
        <v>105</v>
      </c>
      <c r="B87" s="114"/>
      <c r="C87" s="114"/>
      <c r="D87" s="114"/>
      <c r="E87" s="59"/>
      <c r="F87" s="59"/>
    </row>
  </sheetData>
  <mergeCells count="37">
    <mergeCell ref="A48:F48"/>
    <mergeCell ref="A67:E67"/>
    <mergeCell ref="A68:E68"/>
    <mergeCell ref="A69:E69"/>
    <mergeCell ref="A51:E51"/>
    <mergeCell ref="A53:F53"/>
    <mergeCell ref="A57:E57"/>
    <mergeCell ref="A59:E59"/>
    <mergeCell ref="A60:E60"/>
    <mergeCell ref="A61:E61"/>
    <mergeCell ref="A63:E63"/>
    <mergeCell ref="A62:E62"/>
    <mergeCell ref="D14:E14"/>
    <mergeCell ref="A16:F16"/>
    <mergeCell ref="A41:F41"/>
    <mergeCell ref="A43:F43"/>
    <mergeCell ref="A46:F46"/>
    <mergeCell ref="A18:F18"/>
    <mergeCell ref="A25:E25"/>
    <mergeCell ref="A30:E30"/>
    <mergeCell ref="A37:E37"/>
    <mergeCell ref="A32:F32"/>
    <mergeCell ref="A27:F27"/>
    <mergeCell ref="A39:F39"/>
    <mergeCell ref="D12:E12"/>
    <mergeCell ref="D10:E10"/>
    <mergeCell ref="D9:E9"/>
    <mergeCell ref="D8:E8"/>
    <mergeCell ref="D13:E13"/>
    <mergeCell ref="D11:E11"/>
    <mergeCell ref="A70:E70"/>
    <mergeCell ref="A71:E71"/>
    <mergeCell ref="A72:E72"/>
    <mergeCell ref="A66:E66"/>
    <mergeCell ref="A87:D87"/>
    <mergeCell ref="A84:D84"/>
    <mergeCell ref="A74:C74"/>
  </mergeCells>
  <pageMargins left="0.748031" right="0.748031" top="0.98425200000000002" bottom="0.98425200000000002" header="0" footer="0"/>
  <pageSetup scale="9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2022-06-23T19:44:02Z</dcterms:modified>
  <cp:category/>
  <cp:contentStatus/>
</cp:coreProperties>
</file>