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Arveja Verde" sheetId="1" r:id="rId1"/>
  </sheets>
  <definedNames>
    <definedName name="_xlnm.Print_Area" localSheetId="0">'Arveja Verde'!$A$1:$G$82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44" i="1"/>
  <c r="G45" i="1"/>
  <c r="G43" i="1"/>
  <c r="G41" i="1"/>
  <c r="G46" i="1" l="1"/>
  <c r="G29" i="1"/>
  <c r="G28" i="1"/>
  <c r="G30" i="1" s="1"/>
  <c r="C76" i="1" l="1"/>
  <c r="G51" i="1"/>
  <c r="G23" i="1"/>
  <c r="G22" i="1"/>
  <c r="G21" i="1"/>
  <c r="G12" i="1"/>
  <c r="G56" i="1" s="1"/>
  <c r="D73" i="1" l="1"/>
  <c r="D71" i="1"/>
  <c r="D70" i="1"/>
  <c r="D74" i="1"/>
  <c r="D75" i="1"/>
  <c r="G24" i="1"/>
  <c r="D72" i="1"/>
  <c r="G36" i="1"/>
  <c r="G53" i="1" s="1"/>
  <c r="D76" i="1" l="1"/>
  <c r="G54" i="1"/>
  <c r="G55" i="1" s="1"/>
  <c r="E81" i="1" l="1"/>
  <c r="D81" i="1"/>
  <c r="C81" i="1"/>
  <c r="G57" i="1"/>
</calcChain>
</file>

<file path=xl/sharedStrings.xml><?xml version="1.0" encoding="utf-8"?>
<sst xmlns="http://schemas.openxmlformats.org/spreadsheetml/2006/main" count="131" uniqueCount="93">
  <si>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</si>
  <si>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</si>
  <si>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</si>
  <si>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</si>
  <si>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</si>
  <si>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</si>
  <si>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</si>
  <si>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</si>
  <si>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</si>
  <si>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</si>
  <si>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</si>
  <si>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</si>
  <si>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</si>
  <si>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</si>
  <si>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</si>
  <si>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</si>
  <si>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</si>
  <si>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</si>
  <si>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</si>
  <si>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</si>
  <si>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</si>
  <si>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</si>
  <si>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</si>
  <si>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</si>
  <si>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</si>
  <si>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</si>
  <si>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</si>
  <si>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</si>
  <si>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</si>
  <si>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</si>
  <si>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</si>
  <si>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</si>
  <si>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</si>
  <si>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</si>
  <si>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</si>
  <si>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</si>
  <si>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</si>
  <si>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</si>
  <si>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</si>
  <si>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</si>
  <si>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</si>
  <si>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</si>
  <si>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</si>
  <si>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</si>
  <si>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</si>
  <si>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</si>
  <si>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</si>
  <si>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</si>
  <si>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</si>
  <si>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</si>
  <si>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</si>
  <si>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</si>
  <si>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</si>
  <si>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</si>
  <si>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</si>
  <si>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</si>
  <si>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</si>
  <si>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</si>
  <si>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</si>
  <si>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</si>
  <si>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</si>
  <si>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</si>
  <si>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</si>
  <si>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</si>
  <si>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ARVEJA VERDE</t>
  </si>
  <si>
    <t>Perfected Freezer</t>
  </si>
  <si>
    <t>Biobio</t>
  </si>
  <si>
    <t>Tirua</t>
  </si>
  <si>
    <t>Enero de 2022</t>
  </si>
  <si>
    <t>Mercado Local</t>
  </si>
  <si>
    <t>Sequia</t>
  </si>
  <si>
    <t>Siembre</t>
  </si>
  <si>
    <t>Limpia</t>
  </si>
  <si>
    <t>Labores Culturales y cosecha</t>
  </si>
  <si>
    <t>Julio-Agosto</t>
  </si>
  <si>
    <t>Agosto-octubre</t>
  </si>
  <si>
    <t>Diciembre-Enero</t>
  </si>
  <si>
    <t>Diciembre de 2022 a Enero 2023</t>
  </si>
  <si>
    <t>Siembra</t>
  </si>
  <si>
    <t>Traslado Cosecha a Bodega</t>
  </si>
  <si>
    <t>Rastraje</t>
  </si>
  <si>
    <t>Kgs</t>
  </si>
  <si>
    <t>Super Fosfato Triple</t>
  </si>
  <si>
    <t>FERTILIZANTES Y OTROS</t>
  </si>
  <si>
    <t>Desinfectante Semillas</t>
  </si>
  <si>
    <t>Sacos</t>
  </si>
  <si>
    <t xml:space="preserve">unidad </t>
  </si>
  <si>
    <t xml:space="preserve"> </t>
  </si>
  <si>
    <t>RENDIMIENTO (kg/Há.)</t>
  </si>
  <si>
    <t>PRECIO ESPERADO ($/kg)</t>
  </si>
  <si>
    <t>Rendimiento (kg/hà)</t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</si>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</sst>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0" fontId="2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5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0" fontId="13" fillId="8" borderId="42" xfId="0" applyNumberFormat="1" applyFont="1" applyFill="1" applyBorder="1" applyAlignment="1">
      <alignment vertical="center"/>
    </xf>
    <xf numFmtId="0" fontId="13" fillId="8" borderId="43" xfId="0" applyNumberFormat="1" applyFont="1" applyFill="1" applyBorder="1" applyAlignment="1">
      <alignment vertical="center"/>
    </xf>
    <xf numFmtId="3" fontId="4" fillId="2" borderId="45" xfId="0" applyNumberFormat="1" applyFont="1" applyFill="1" applyBorder="1" applyAlignment="1">
      <alignment horizontal="right" wrapText="1"/>
    </xf>
    <xf numFmtId="49" fontId="1" fillId="3" borderId="46" xfId="0" applyNumberFormat="1" applyFont="1" applyFill="1" applyBorder="1" applyAlignment="1">
      <alignment horizontal="center" vertical="center"/>
    </xf>
    <xf numFmtId="49" fontId="1" fillId="3" borderId="46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right" vertical="center"/>
    </xf>
    <xf numFmtId="3" fontId="4" fillId="2" borderId="44" xfId="0" applyNumberFormat="1" applyFont="1" applyFill="1" applyBorder="1" applyAlignment="1">
      <alignment vertic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3" fontId="2" fillId="2" borderId="49" xfId="0" applyNumberFormat="1" applyFont="1" applyFill="1" applyBorder="1" applyAlignment="1"/>
    <xf numFmtId="49" fontId="9" fillId="3" borderId="47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49" fontId="4" fillId="2" borderId="44" xfId="0" applyNumberFormat="1" applyFont="1" applyFill="1" applyBorder="1" applyAlignment="1"/>
    <xf numFmtId="49" fontId="4" fillId="2" borderId="44" xfId="0" applyNumberFormat="1" applyFont="1" applyFill="1" applyBorder="1" applyAlignment="1">
      <alignment horizontal="center"/>
    </xf>
    <xf numFmtId="0" fontId="4" fillId="2" borderId="44" xfId="0" applyNumberFormat="1" applyFont="1" applyFill="1" applyBorder="1" applyAlignment="1"/>
    <xf numFmtId="3" fontId="4" fillId="2" borderId="44" xfId="0" applyNumberFormat="1" applyFont="1" applyFill="1" applyBorder="1" applyAlignment="1"/>
    <xf numFmtId="14" fontId="2" fillId="2" borderId="50" xfId="0" applyNumberFormat="1" applyFont="1" applyFill="1" applyBorder="1" applyAlignment="1"/>
    <xf numFmtId="0" fontId="2" fillId="2" borderId="51" xfId="0" applyFont="1" applyFill="1" applyBorder="1" applyAlignment="1"/>
    <xf numFmtId="0" fontId="2" fillId="2" borderId="50" xfId="0" applyFont="1" applyFill="1" applyBorder="1" applyAlignment="1">
      <alignment horizontal="justify" wrapText="1"/>
    </xf>
    <xf numFmtId="0" fontId="2" fillId="2" borderId="49" xfId="0" applyFont="1" applyFill="1" applyBorder="1" applyAlignment="1">
      <alignment horizontal="left"/>
    </xf>
    <xf numFmtId="0" fontId="0" fillId="2" borderId="51" xfId="0" applyFont="1" applyFill="1" applyBorder="1" applyAlignment="1"/>
    <xf numFmtId="49" fontId="1" fillId="3" borderId="11" xfId="0" applyNumberFormat="1" applyFont="1" applyFill="1" applyBorder="1" applyAlignment="1">
      <alignment vertical="center" wrapText="1"/>
    </xf>
    <xf numFmtId="49" fontId="4" fillId="2" borderId="45" xfId="0" applyNumberFormat="1" applyFont="1" applyFill="1" applyBorder="1" applyAlignment="1">
      <alignment horizontal="right" wrapText="1"/>
    </xf>
    <xf numFmtId="49" fontId="4" fillId="2" borderId="45" xfId="0" applyNumberFormat="1" applyFont="1" applyFill="1" applyBorder="1" applyAlignment="1">
      <alignment horizontal="right"/>
    </xf>
    <xf numFmtId="14" fontId="4" fillId="2" borderId="45" xfId="0" applyNumberFormat="1" applyFont="1" applyFill="1" applyBorder="1" applyAlignment="1">
      <alignment horizontal="right"/>
    </xf>
    <xf numFmtId="0" fontId="2" fillId="2" borderId="53" xfId="0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left" wrapText="1"/>
    </xf>
    <xf numFmtId="49" fontId="4" fillId="2" borderId="44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/>
    <xf numFmtId="49" fontId="4" fillId="2" borderId="55" xfId="0" applyNumberFormat="1" applyFont="1" applyFill="1" applyBorder="1" applyAlignment="1">
      <alignment horizontal="right" wrapText="1"/>
    </xf>
    <xf numFmtId="0" fontId="5" fillId="2" borderId="52" xfId="0" applyFont="1" applyFill="1" applyBorder="1" applyAlignment="1"/>
    <xf numFmtId="3" fontId="4" fillId="2" borderId="45" xfId="0" applyNumberFormat="1" applyFont="1" applyFill="1" applyBorder="1" applyAlignment="1"/>
    <xf numFmtId="0" fontId="2" fillId="2" borderId="53" xfId="0" applyFont="1" applyFill="1" applyBorder="1" applyAlignment="1"/>
    <xf numFmtId="0" fontId="4" fillId="2" borderId="44" xfId="0" applyFont="1" applyFill="1" applyBorder="1" applyAlignment="1"/>
    <xf numFmtId="49" fontId="1" fillId="5" borderId="46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center" wrapText="1"/>
    </xf>
    <xf numFmtId="0" fontId="4" fillId="2" borderId="44" xfId="0" applyNumberFormat="1" applyFont="1" applyFill="1" applyBorder="1" applyAlignment="1">
      <alignment horizontal="right" wrapText="1"/>
    </xf>
    <xf numFmtId="3" fontId="4" fillId="2" borderId="44" xfId="0" applyNumberFormat="1" applyFont="1" applyFill="1" applyBorder="1" applyAlignment="1">
      <alignment horizontal="right" wrapText="1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7" fillId="3" borderId="47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49" fontId="8" fillId="2" borderId="44" xfId="0" applyNumberFormat="1" applyFont="1" applyFill="1" applyBorder="1" applyAlignment="1"/>
    <xf numFmtId="0" fontId="4" fillId="2" borderId="44" xfId="0" applyFont="1" applyFill="1" applyBorder="1" applyAlignment="1">
      <alignment horizontal="center"/>
    </xf>
    <xf numFmtId="49" fontId="4" fillId="2" borderId="55" xfId="0" applyNumberFormat="1" applyFont="1" applyFill="1" applyBorder="1" applyAlignment="1">
      <alignment horizontal="right"/>
    </xf>
    <xf numFmtId="0" fontId="4" fillId="2" borderId="44" xfId="0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right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3335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Q82"/>
  <sheetViews>
    <sheetView showGridLines="0" tabSelected="1" topLeftCell="A51" workbookViewId="0">
      <selection activeCell="J76" sqref="J76"/>
    </sheetView>
  </sheetViews>
  <sheetFormatPr baseColWidth="10" defaultColWidth="10.85546875" defaultRowHeight="11.25" customHeight="1" x14ac:dyDescent="0.25"/>
  <cols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28515625" style="1" customWidth="1"/>
    <col min="8" max="251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101"/>
      <c r="C8" s="101"/>
      <c r="D8" s="2"/>
      <c r="E8" s="101"/>
      <c r="F8" s="101"/>
      <c r="G8" s="101"/>
    </row>
    <row r="9" spans="2:7" ht="12" customHeight="1" x14ac:dyDescent="0.25">
      <c r="B9" s="102" t="s">
        <v>0</v>
      </c>
      <c r="C9" s="137" t="s">
        <v>64</v>
      </c>
      <c r="D9" s="109"/>
      <c r="E9" s="142" t="s">
        <v>88</v>
      </c>
      <c r="F9" s="143"/>
      <c r="G9" s="96">
        <v>4000</v>
      </c>
    </row>
    <row r="10" spans="2:7" ht="15" x14ac:dyDescent="0.25">
      <c r="B10" s="107" t="s">
        <v>1</v>
      </c>
      <c r="C10" s="110" t="s">
        <v>65</v>
      </c>
      <c r="D10" s="111"/>
      <c r="E10" s="140" t="s">
        <v>2</v>
      </c>
      <c r="F10" s="141"/>
      <c r="G10" s="135" t="s">
        <v>68</v>
      </c>
    </row>
    <row r="11" spans="2:7" ht="18" customHeight="1" x14ac:dyDescent="0.25">
      <c r="B11" s="108" t="s">
        <v>3</v>
      </c>
      <c r="C11" s="104" t="s">
        <v>4</v>
      </c>
      <c r="D11" s="111"/>
      <c r="E11" s="140" t="s">
        <v>89</v>
      </c>
      <c r="F11" s="141"/>
      <c r="G11" s="112">
        <v>1000</v>
      </c>
    </row>
    <row r="12" spans="2:7" ht="11.25" customHeight="1" x14ac:dyDescent="0.25">
      <c r="B12" s="108" t="s">
        <v>5</v>
      </c>
      <c r="C12" s="103" t="s">
        <v>66</v>
      </c>
      <c r="D12" s="111"/>
      <c r="E12" s="93" t="s">
        <v>6</v>
      </c>
      <c r="F12" s="114"/>
      <c r="G12" s="80">
        <f>(G9*G11)</f>
        <v>4000000</v>
      </c>
    </row>
    <row r="13" spans="2:7" ht="11.25" customHeight="1" x14ac:dyDescent="0.25">
      <c r="B13" s="108" t="s">
        <v>7</v>
      </c>
      <c r="C13" s="104" t="s">
        <v>67</v>
      </c>
      <c r="D13" s="111"/>
      <c r="E13" s="140" t="s">
        <v>8</v>
      </c>
      <c r="F13" s="141"/>
      <c r="G13" s="104" t="s">
        <v>69</v>
      </c>
    </row>
    <row r="14" spans="2:7" ht="27.75" customHeight="1" x14ac:dyDescent="0.25">
      <c r="B14" s="108" t="s">
        <v>9</v>
      </c>
      <c r="C14" s="104" t="s">
        <v>67</v>
      </c>
      <c r="D14" s="111"/>
      <c r="E14" s="140" t="s">
        <v>10</v>
      </c>
      <c r="F14" s="141"/>
      <c r="G14" s="103" t="s">
        <v>77</v>
      </c>
    </row>
    <row r="15" spans="2:7" ht="15" x14ac:dyDescent="0.25">
      <c r="B15" s="107" t="s">
        <v>11</v>
      </c>
      <c r="C15" s="105">
        <v>44727</v>
      </c>
      <c r="D15" s="111"/>
      <c r="E15" s="144" t="s">
        <v>12</v>
      </c>
      <c r="F15" s="145"/>
      <c r="G15" s="103" t="s">
        <v>70</v>
      </c>
    </row>
    <row r="16" spans="2:7" ht="12" customHeight="1" x14ac:dyDescent="0.25">
      <c r="B16" s="106"/>
      <c r="C16" s="97"/>
      <c r="D16" s="98"/>
      <c r="E16" s="113"/>
      <c r="F16" s="113"/>
      <c r="G16" s="99"/>
    </row>
    <row r="17" spans="2:7" ht="12" customHeight="1" x14ac:dyDescent="0.25">
      <c r="B17" s="146" t="s">
        <v>13</v>
      </c>
      <c r="C17" s="147"/>
      <c r="D17" s="147"/>
      <c r="E17" s="147"/>
      <c r="F17" s="147"/>
      <c r="G17" s="147"/>
    </row>
    <row r="18" spans="2:7" ht="12" customHeight="1" x14ac:dyDescent="0.25">
      <c r="B18" s="87"/>
      <c r="C18" s="100"/>
      <c r="D18" s="100"/>
      <c r="E18" s="100"/>
      <c r="F18" s="88"/>
      <c r="G18" s="88"/>
    </row>
    <row r="19" spans="2:7" ht="12" customHeight="1" x14ac:dyDescent="0.25">
      <c r="B19" s="115" t="s">
        <v>14</v>
      </c>
      <c r="C19" s="116"/>
      <c r="D19" s="117"/>
      <c r="E19" s="117"/>
      <c r="F19" s="117"/>
      <c r="G19" s="117"/>
    </row>
    <row r="20" spans="2:7" ht="24" customHeight="1" x14ac:dyDescent="0.25">
      <c r="B20" s="118" t="s">
        <v>15</v>
      </c>
      <c r="C20" s="118" t="s">
        <v>16</v>
      </c>
      <c r="D20" s="118" t="s">
        <v>17</v>
      </c>
      <c r="E20" s="118" t="s">
        <v>18</v>
      </c>
      <c r="F20" s="118" t="s">
        <v>19</v>
      </c>
      <c r="G20" s="118" t="s">
        <v>20</v>
      </c>
    </row>
    <row r="21" spans="2:7" ht="12.75" customHeight="1" x14ac:dyDescent="0.25">
      <c r="B21" s="123" t="s">
        <v>71</v>
      </c>
      <c r="C21" s="124" t="s">
        <v>21</v>
      </c>
      <c r="D21" s="125">
        <v>2</v>
      </c>
      <c r="E21" s="124" t="s">
        <v>74</v>
      </c>
      <c r="F21" s="126">
        <v>20000</v>
      </c>
      <c r="G21" s="126">
        <f>(D21*F21)</f>
        <v>40000</v>
      </c>
    </row>
    <row r="22" spans="2:7" ht="15" x14ac:dyDescent="0.25">
      <c r="B22" s="123" t="s">
        <v>72</v>
      </c>
      <c r="C22" s="124" t="s">
        <v>21</v>
      </c>
      <c r="D22" s="125">
        <v>3</v>
      </c>
      <c r="E22" s="124" t="s">
        <v>75</v>
      </c>
      <c r="F22" s="126">
        <v>20000</v>
      </c>
      <c r="G22" s="126">
        <f>(D22*F22)</f>
        <v>60000</v>
      </c>
    </row>
    <row r="23" spans="2:7" ht="12.75" customHeight="1" x14ac:dyDescent="0.25">
      <c r="B23" s="123" t="s">
        <v>73</v>
      </c>
      <c r="C23" s="124" t="s">
        <v>21</v>
      </c>
      <c r="D23" s="125">
        <v>25</v>
      </c>
      <c r="E23" s="124" t="s">
        <v>76</v>
      </c>
      <c r="F23" s="126">
        <v>25000</v>
      </c>
      <c r="G23" s="126">
        <f>(D23*F23)</f>
        <v>625000</v>
      </c>
    </row>
    <row r="24" spans="2:7" ht="12.75" customHeight="1" x14ac:dyDescent="0.25">
      <c r="B24" s="119" t="s">
        <v>22</v>
      </c>
      <c r="C24" s="120"/>
      <c r="D24" s="120"/>
      <c r="E24" s="120"/>
      <c r="F24" s="121"/>
      <c r="G24" s="122">
        <f>SUM(G21:G23)</f>
        <v>725000</v>
      </c>
    </row>
    <row r="25" spans="2:7" ht="12" customHeight="1" x14ac:dyDescent="0.25">
      <c r="B25" s="87"/>
      <c r="C25" s="88"/>
      <c r="D25" s="88"/>
      <c r="E25" s="88"/>
      <c r="F25" s="89"/>
      <c r="G25" s="89"/>
    </row>
    <row r="26" spans="2:7" ht="12" customHeight="1" x14ac:dyDescent="0.25">
      <c r="B26" s="7" t="s">
        <v>23</v>
      </c>
      <c r="C26" s="8"/>
      <c r="D26" s="9"/>
      <c r="E26" s="9"/>
      <c r="F26" s="10"/>
      <c r="G26" s="10"/>
    </row>
    <row r="27" spans="2:7" ht="24" customHeight="1" x14ac:dyDescent="0.25">
      <c r="B27" s="81" t="s">
        <v>15</v>
      </c>
      <c r="C27" s="82" t="s">
        <v>16</v>
      </c>
      <c r="D27" s="82" t="s">
        <v>17</v>
      </c>
      <c r="E27" s="81" t="s">
        <v>18</v>
      </c>
      <c r="F27" s="82" t="s">
        <v>19</v>
      </c>
      <c r="G27" s="81" t="s">
        <v>20</v>
      </c>
    </row>
    <row r="28" spans="2:7" ht="12" customHeight="1" x14ac:dyDescent="0.25">
      <c r="B28" s="83" t="s">
        <v>78</v>
      </c>
      <c r="C28" s="84" t="s">
        <v>63</v>
      </c>
      <c r="D28" s="85">
        <v>2</v>
      </c>
      <c r="E28" s="136" t="s">
        <v>74</v>
      </c>
      <c r="F28" s="86">
        <v>30000</v>
      </c>
      <c r="G28" s="126">
        <f>(D28*F28)</f>
        <v>60000</v>
      </c>
    </row>
    <row r="29" spans="2:7" ht="12" customHeight="1" x14ac:dyDescent="0.25">
      <c r="B29" s="83" t="s">
        <v>79</v>
      </c>
      <c r="C29" s="84" t="s">
        <v>63</v>
      </c>
      <c r="D29" s="85">
        <v>1</v>
      </c>
      <c r="E29" s="136" t="s">
        <v>76</v>
      </c>
      <c r="F29" s="86">
        <v>25000</v>
      </c>
      <c r="G29" s="126">
        <f>(D29*F29)</f>
        <v>25000</v>
      </c>
    </row>
    <row r="30" spans="2:7" ht="12" customHeight="1" x14ac:dyDescent="0.25">
      <c r="B30" s="127" t="s">
        <v>24</v>
      </c>
      <c r="C30" s="128"/>
      <c r="D30" s="128"/>
      <c r="E30" s="128"/>
      <c r="F30" s="129"/>
      <c r="G30" s="122">
        <f>SUM(G27:G29)</f>
        <v>85000</v>
      </c>
    </row>
    <row r="31" spans="2:7" ht="12" customHeight="1" x14ac:dyDescent="0.25">
      <c r="B31" s="87"/>
      <c r="C31" s="88"/>
      <c r="D31" s="88"/>
      <c r="E31" s="88"/>
      <c r="F31" s="89"/>
      <c r="G31" s="89"/>
    </row>
    <row r="32" spans="2:7" ht="12" customHeight="1" x14ac:dyDescent="0.25">
      <c r="B32" s="7" t="s">
        <v>25</v>
      </c>
      <c r="C32" s="8"/>
      <c r="D32" s="9"/>
      <c r="E32" s="9"/>
      <c r="F32" s="10"/>
      <c r="G32" s="10"/>
    </row>
    <row r="33" spans="2:7" ht="24" customHeight="1" x14ac:dyDescent="0.25">
      <c r="B33" s="14" t="s">
        <v>15</v>
      </c>
      <c r="C33" s="14" t="s">
        <v>16</v>
      </c>
      <c r="D33" s="14" t="s">
        <v>17</v>
      </c>
      <c r="E33" s="14" t="s">
        <v>18</v>
      </c>
      <c r="F33" s="15" t="s">
        <v>19</v>
      </c>
      <c r="G33" s="14" t="s">
        <v>20</v>
      </c>
    </row>
    <row r="34" spans="2:7" ht="12.75" customHeight="1" x14ac:dyDescent="0.25">
      <c r="B34" s="3" t="s">
        <v>27</v>
      </c>
      <c r="C34" s="5" t="s">
        <v>92</v>
      </c>
      <c r="D34" s="6">
        <v>0.25</v>
      </c>
      <c r="E34" s="5" t="s">
        <v>26</v>
      </c>
      <c r="F34" s="4">
        <v>224000</v>
      </c>
      <c r="G34" s="4">
        <f>(D34*F34)*1.19</f>
        <v>66640</v>
      </c>
    </row>
    <row r="35" spans="2:7" ht="12.75" customHeight="1" x14ac:dyDescent="0.25">
      <c r="B35" s="3" t="s">
        <v>80</v>
      </c>
      <c r="C35" s="5" t="s">
        <v>92</v>
      </c>
      <c r="D35" s="6">
        <v>0.25</v>
      </c>
      <c r="E35" s="5" t="s">
        <v>26</v>
      </c>
      <c r="F35" s="4">
        <v>224000</v>
      </c>
      <c r="G35" s="4">
        <f>(D35*F35)*1.19</f>
        <v>66640</v>
      </c>
    </row>
    <row r="36" spans="2:7" ht="12.75" customHeight="1" x14ac:dyDescent="0.25">
      <c r="B36" s="16" t="s">
        <v>28</v>
      </c>
      <c r="C36" s="17"/>
      <c r="D36" s="17"/>
      <c r="E36" s="17"/>
      <c r="F36" s="18"/>
      <c r="G36" s="19">
        <f>SUM(G34:G35)</f>
        <v>133280</v>
      </c>
    </row>
    <row r="37" spans="2:7" ht="12" customHeight="1" x14ac:dyDescent="0.25">
      <c r="B37" s="11"/>
      <c r="C37" s="12"/>
      <c r="D37" s="12"/>
      <c r="E37" s="12"/>
      <c r="F37" s="13"/>
      <c r="G37" s="13"/>
    </row>
    <row r="38" spans="2:7" ht="12" customHeight="1" x14ac:dyDescent="0.25">
      <c r="B38" s="7" t="s">
        <v>29</v>
      </c>
      <c r="C38" s="8"/>
      <c r="D38" s="9"/>
      <c r="E38" s="9"/>
      <c r="F38" s="10"/>
      <c r="G38" s="10"/>
    </row>
    <row r="39" spans="2:7" ht="24" customHeight="1" x14ac:dyDescent="0.25">
      <c r="B39" s="82" t="s">
        <v>30</v>
      </c>
      <c r="C39" s="82" t="s">
        <v>31</v>
      </c>
      <c r="D39" s="82" t="s">
        <v>32</v>
      </c>
      <c r="E39" s="82" t="s">
        <v>18</v>
      </c>
      <c r="F39" s="82" t="s">
        <v>19</v>
      </c>
      <c r="G39" s="82" t="s">
        <v>20</v>
      </c>
    </row>
    <row r="40" spans="2:7" ht="12.75" customHeight="1" x14ac:dyDescent="0.25">
      <c r="B40" s="131" t="s">
        <v>33</v>
      </c>
      <c r="C40" s="132"/>
      <c r="D40" s="132"/>
      <c r="E40" s="132"/>
      <c r="F40" s="132"/>
      <c r="G40" s="132"/>
    </row>
    <row r="41" spans="2:7" ht="12.75" customHeight="1" x14ac:dyDescent="0.25">
      <c r="B41" s="93" t="s">
        <v>34</v>
      </c>
      <c r="C41" s="94" t="s">
        <v>81</v>
      </c>
      <c r="D41" s="95">
        <v>120</v>
      </c>
      <c r="E41" s="94" t="s">
        <v>74</v>
      </c>
      <c r="F41" s="96">
        <v>6000</v>
      </c>
      <c r="G41" s="96">
        <f>(D41*F41)*1.19</f>
        <v>856800</v>
      </c>
    </row>
    <row r="42" spans="2:7" ht="12.75" customHeight="1" x14ac:dyDescent="0.25">
      <c r="B42" s="133" t="s">
        <v>83</v>
      </c>
      <c r="C42" s="134"/>
      <c r="D42" s="114"/>
      <c r="E42" s="134"/>
      <c r="F42" s="96"/>
      <c r="G42" s="96"/>
    </row>
    <row r="43" spans="2:7" ht="12.75" customHeight="1" x14ac:dyDescent="0.25">
      <c r="B43" s="93" t="s">
        <v>82</v>
      </c>
      <c r="C43" s="94" t="s">
        <v>81</v>
      </c>
      <c r="D43" s="95">
        <v>200</v>
      </c>
      <c r="E43" s="94" t="s">
        <v>74</v>
      </c>
      <c r="F43" s="96">
        <v>656</v>
      </c>
      <c r="G43" s="96">
        <f>(D43*F43)*1.19</f>
        <v>156128</v>
      </c>
    </row>
    <row r="44" spans="2:7" ht="12.75" customHeight="1" x14ac:dyDescent="0.25">
      <c r="B44" s="93" t="s">
        <v>84</v>
      </c>
      <c r="C44" s="94" t="s">
        <v>81</v>
      </c>
      <c r="D44" s="95">
        <v>2</v>
      </c>
      <c r="E44" s="94" t="s">
        <v>74</v>
      </c>
      <c r="F44" s="96">
        <v>16000</v>
      </c>
      <c r="G44" s="96">
        <f t="shared" ref="G44:G45" si="0">(D44*F44)*1.19</f>
        <v>38080</v>
      </c>
    </row>
    <row r="45" spans="2:7" ht="12.75" customHeight="1" x14ac:dyDescent="0.25">
      <c r="B45" s="93" t="s">
        <v>85</v>
      </c>
      <c r="C45" s="94" t="s">
        <v>86</v>
      </c>
      <c r="D45" s="95">
        <v>270</v>
      </c>
      <c r="E45" s="94" t="s">
        <v>76</v>
      </c>
      <c r="F45" s="96">
        <v>240</v>
      </c>
      <c r="G45" s="96">
        <f t="shared" si="0"/>
        <v>77112</v>
      </c>
    </row>
    <row r="46" spans="2:7" ht="13.5" customHeight="1" x14ac:dyDescent="0.25">
      <c r="B46" s="90" t="s">
        <v>35</v>
      </c>
      <c r="C46" s="91"/>
      <c r="D46" s="91"/>
      <c r="E46" s="91"/>
      <c r="F46" s="92"/>
      <c r="G46" s="130">
        <f>SUM(G40:G45)</f>
        <v>1128120</v>
      </c>
    </row>
    <row r="47" spans="2:7" ht="12" customHeight="1" x14ac:dyDescent="0.25">
      <c r="B47" s="11"/>
      <c r="C47" s="12"/>
      <c r="D47" s="12"/>
      <c r="E47" s="22"/>
      <c r="F47" s="13"/>
      <c r="G47" s="13"/>
    </row>
    <row r="48" spans="2:7" ht="12" customHeight="1" x14ac:dyDescent="0.25">
      <c r="B48" s="7" t="s">
        <v>36</v>
      </c>
      <c r="C48" s="8"/>
      <c r="D48" s="9"/>
      <c r="E48" s="9"/>
      <c r="F48" s="10"/>
      <c r="G48" s="10"/>
    </row>
    <row r="49" spans="2:7" ht="24" customHeight="1" x14ac:dyDescent="0.25">
      <c r="B49" s="14" t="s">
        <v>37</v>
      </c>
      <c r="C49" s="15" t="s">
        <v>31</v>
      </c>
      <c r="D49" s="15" t="s">
        <v>32</v>
      </c>
      <c r="E49" s="14" t="s">
        <v>18</v>
      </c>
      <c r="F49" s="15" t="s">
        <v>19</v>
      </c>
      <c r="G49" s="14" t="s">
        <v>20</v>
      </c>
    </row>
    <row r="50" spans="2:7" ht="12.75" customHeight="1" x14ac:dyDescent="0.25">
      <c r="B50" s="3" t="s">
        <v>87</v>
      </c>
      <c r="C50" s="20" t="s">
        <v>87</v>
      </c>
      <c r="D50" s="21">
        <v>0</v>
      </c>
      <c r="E50" s="5" t="s">
        <v>87</v>
      </c>
      <c r="F50" s="21">
        <v>0</v>
      </c>
      <c r="G50" s="21">
        <v>0</v>
      </c>
    </row>
    <row r="51" spans="2:7" ht="13.5" customHeight="1" x14ac:dyDescent="0.25">
      <c r="B51" s="23" t="s">
        <v>38</v>
      </c>
      <c r="C51" s="24"/>
      <c r="D51" s="24"/>
      <c r="E51" s="24"/>
      <c r="F51" s="25"/>
      <c r="G51" s="26">
        <f>SUM(G50)</f>
        <v>0</v>
      </c>
    </row>
    <row r="52" spans="2:7" ht="12" customHeight="1" x14ac:dyDescent="0.25">
      <c r="B52" s="40"/>
      <c r="C52" s="40"/>
      <c r="D52" s="40"/>
      <c r="E52" s="40"/>
      <c r="F52" s="41"/>
      <c r="G52" s="41"/>
    </row>
    <row r="53" spans="2:7" ht="12" customHeight="1" x14ac:dyDescent="0.25">
      <c r="B53" s="42" t="s">
        <v>39</v>
      </c>
      <c r="C53" s="43"/>
      <c r="D53" s="43"/>
      <c r="E53" s="43"/>
      <c r="F53" s="43"/>
      <c r="G53" s="44">
        <f>G24+G30+G46+G36</f>
        <v>2071400</v>
      </c>
    </row>
    <row r="54" spans="2:7" ht="12" customHeight="1" x14ac:dyDescent="0.25">
      <c r="B54" s="45" t="s">
        <v>40</v>
      </c>
      <c r="C54" s="28"/>
      <c r="D54" s="28"/>
      <c r="E54" s="28"/>
      <c r="F54" s="28"/>
      <c r="G54" s="46">
        <f>G53*0.05</f>
        <v>103570</v>
      </c>
    </row>
    <row r="55" spans="2:7" ht="12" customHeight="1" x14ac:dyDescent="0.25">
      <c r="B55" s="47" t="s">
        <v>41</v>
      </c>
      <c r="C55" s="27"/>
      <c r="D55" s="27"/>
      <c r="E55" s="27"/>
      <c r="F55" s="27"/>
      <c r="G55" s="48">
        <f>G54+G53</f>
        <v>2174970</v>
      </c>
    </row>
    <row r="56" spans="2:7" ht="12" customHeight="1" x14ac:dyDescent="0.25">
      <c r="B56" s="45" t="s">
        <v>42</v>
      </c>
      <c r="C56" s="28"/>
      <c r="D56" s="28"/>
      <c r="E56" s="28"/>
      <c r="F56" s="28"/>
      <c r="G56" s="46">
        <f>G12</f>
        <v>4000000</v>
      </c>
    </row>
    <row r="57" spans="2:7" ht="12" customHeight="1" x14ac:dyDescent="0.25">
      <c r="B57" s="49" t="s">
        <v>43</v>
      </c>
      <c r="C57" s="50"/>
      <c r="D57" s="50"/>
      <c r="E57" s="50"/>
      <c r="F57" s="50"/>
      <c r="G57" s="51">
        <f>G56-G55</f>
        <v>1825030</v>
      </c>
    </row>
    <row r="58" spans="2:7" ht="12" customHeight="1" x14ac:dyDescent="0.25">
      <c r="B58" s="38" t="s">
        <v>44</v>
      </c>
      <c r="C58" s="39"/>
      <c r="D58" s="39"/>
      <c r="E58" s="39"/>
      <c r="F58" s="39"/>
      <c r="G58" s="35"/>
    </row>
    <row r="59" spans="2:7" ht="12.75" customHeight="1" thickBot="1" x14ac:dyDescent="0.3">
      <c r="B59" s="52"/>
      <c r="C59" s="39"/>
      <c r="D59" s="39"/>
      <c r="E59" s="39"/>
      <c r="F59" s="39"/>
      <c r="G59" s="35"/>
    </row>
    <row r="60" spans="2:7" ht="12" customHeight="1" x14ac:dyDescent="0.25">
      <c r="B60" s="64" t="s">
        <v>45</v>
      </c>
      <c r="C60" s="65"/>
      <c r="D60" s="65"/>
      <c r="E60" s="65"/>
      <c r="F60" s="66"/>
      <c r="G60" s="35"/>
    </row>
    <row r="61" spans="2:7" ht="12" customHeight="1" x14ac:dyDescent="0.25">
      <c r="B61" s="67" t="s">
        <v>46</v>
      </c>
      <c r="C61" s="37"/>
      <c r="D61" s="37"/>
      <c r="E61" s="37"/>
      <c r="F61" s="68"/>
      <c r="G61" s="35"/>
    </row>
    <row r="62" spans="2:7" ht="12" customHeight="1" x14ac:dyDescent="0.25">
      <c r="B62" s="67" t="s">
        <v>47</v>
      </c>
      <c r="C62" s="37"/>
      <c r="D62" s="37"/>
      <c r="E62" s="37"/>
      <c r="F62" s="68"/>
      <c r="G62" s="35"/>
    </row>
    <row r="63" spans="2:7" ht="12" customHeight="1" x14ac:dyDescent="0.25">
      <c r="B63" s="67" t="s">
        <v>48</v>
      </c>
      <c r="C63" s="37"/>
      <c r="D63" s="37"/>
      <c r="E63" s="37"/>
      <c r="F63" s="68"/>
      <c r="G63" s="35"/>
    </row>
    <row r="64" spans="2:7" ht="12" customHeight="1" x14ac:dyDescent="0.25">
      <c r="B64" s="67" t="s">
        <v>49</v>
      </c>
      <c r="C64" s="37"/>
      <c r="D64" s="37"/>
      <c r="E64" s="37"/>
      <c r="F64" s="68"/>
      <c r="G64" s="35"/>
    </row>
    <row r="65" spans="2:7" ht="12" customHeight="1" x14ac:dyDescent="0.25">
      <c r="B65" s="67" t="s">
        <v>50</v>
      </c>
      <c r="C65" s="37"/>
      <c r="D65" s="37"/>
      <c r="E65" s="37"/>
      <c r="F65" s="68"/>
      <c r="G65" s="35"/>
    </row>
    <row r="66" spans="2:7" ht="12.75" customHeight="1" thickBot="1" x14ac:dyDescent="0.3">
      <c r="B66" s="69" t="s">
        <v>51</v>
      </c>
      <c r="C66" s="70"/>
      <c r="D66" s="70"/>
      <c r="E66" s="70"/>
      <c r="F66" s="71"/>
      <c r="G66" s="35"/>
    </row>
    <row r="67" spans="2:7" ht="12.75" customHeight="1" x14ac:dyDescent="0.25">
      <c r="B67" s="62"/>
      <c r="C67" s="37"/>
      <c r="D67" s="37"/>
      <c r="E67" s="37"/>
      <c r="F67" s="37"/>
      <c r="G67" s="35"/>
    </row>
    <row r="68" spans="2:7" ht="15" customHeight="1" thickBot="1" x14ac:dyDescent="0.3">
      <c r="B68" s="138" t="s">
        <v>52</v>
      </c>
      <c r="C68" s="139"/>
      <c r="D68" s="61"/>
      <c r="E68" s="29"/>
      <c r="F68" s="29"/>
      <c r="G68" s="35"/>
    </row>
    <row r="69" spans="2:7" ht="12" customHeight="1" x14ac:dyDescent="0.25">
      <c r="B69" s="54" t="s">
        <v>37</v>
      </c>
      <c r="C69" s="30" t="s">
        <v>53</v>
      </c>
      <c r="D69" s="55" t="s">
        <v>54</v>
      </c>
      <c r="E69" s="29"/>
      <c r="F69" s="29"/>
      <c r="G69" s="35"/>
    </row>
    <row r="70" spans="2:7" ht="12" customHeight="1" x14ac:dyDescent="0.25">
      <c r="B70" s="56" t="s">
        <v>55</v>
      </c>
      <c r="C70" s="31">
        <v>725000</v>
      </c>
      <c r="D70" s="57">
        <f>(C70/C76)</f>
        <v>0.33333793109790022</v>
      </c>
      <c r="E70" s="29"/>
      <c r="F70" s="29"/>
      <c r="G70" s="35"/>
    </row>
    <row r="71" spans="2:7" ht="12" customHeight="1" x14ac:dyDescent="0.25">
      <c r="B71" s="56" t="s">
        <v>56</v>
      </c>
      <c r="C71" s="31">
        <v>85000</v>
      </c>
      <c r="D71" s="57">
        <f>(C71/C76)</f>
        <v>3.9080998818374506E-2</v>
      </c>
      <c r="E71" s="29"/>
      <c r="F71" s="29"/>
      <c r="G71" s="35"/>
    </row>
    <row r="72" spans="2:7" ht="12" customHeight="1" x14ac:dyDescent="0.25">
      <c r="B72" s="56" t="s">
        <v>57</v>
      </c>
      <c r="C72" s="31">
        <v>133280</v>
      </c>
      <c r="D72" s="57">
        <f>(C72/C76)</f>
        <v>6.1279006147211226E-2</v>
      </c>
      <c r="E72" s="29"/>
      <c r="F72" s="29"/>
      <c r="G72" s="35"/>
    </row>
    <row r="73" spans="2:7" ht="12" customHeight="1" x14ac:dyDescent="0.25">
      <c r="B73" s="56" t="s">
        <v>30</v>
      </c>
      <c r="C73" s="31">
        <v>1128120</v>
      </c>
      <c r="D73" s="57">
        <f>(C73/C76)</f>
        <v>0.51868301631746649</v>
      </c>
      <c r="E73" s="29"/>
      <c r="F73" s="29"/>
      <c r="G73" s="35"/>
    </row>
    <row r="74" spans="2:7" ht="12" customHeight="1" x14ac:dyDescent="0.25">
      <c r="B74" s="56" t="s">
        <v>58</v>
      </c>
      <c r="C74" s="32">
        <v>0</v>
      </c>
      <c r="D74" s="57">
        <f>(C74/C76)</f>
        <v>0</v>
      </c>
      <c r="E74" s="34"/>
      <c r="F74" s="34"/>
      <c r="G74" s="35"/>
    </row>
    <row r="75" spans="2:7" ht="12" customHeight="1" x14ac:dyDescent="0.25">
      <c r="B75" s="56" t="s">
        <v>59</v>
      </c>
      <c r="C75" s="32">
        <v>103570</v>
      </c>
      <c r="D75" s="57">
        <f>(C75/C76)</f>
        <v>4.7619047619047616E-2</v>
      </c>
      <c r="E75" s="34"/>
      <c r="F75" s="34"/>
      <c r="G75" s="35"/>
    </row>
    <row r="76" spans="2:7" ht="12.75" customHeight="1" thickBot="1" x14ac:dyDescent="0.3">
      <c r="B76" s="58" t="s">
        <v>60</v>
      </c>
      <c r="C76" s="59">
        <f>SUM(C70:C75)</f>
        <v>2174970</v>
      </c>
      <c r="D76" s="60">
        <f>SUM(D70:D75)</f>
        <v>1</v>
      </c>
      <c r="E76" s="34"/>
      <c r="F76" s="34"/>
      <c r="G76" s="35"/>
    </row>
    <row r="77" spans="2:7" ht="12" customHeight="1" x14ac:dyDescent="0.25">
      <c r="B77" s="52"/>
      <c r="C77" s="39"/>
      <c r="D77" s="39"/>
      <c r="E77" s="39"/>
      <c r="F77" s="39"/>
      <c r="G77" s="35"/>
    </row>
    <row r="78" spans="2:7" ht="12.75" customHeight="1" x14ac:dyDescent="0.25">
      <c r="B78" s="53"/>
      <c r="C78" s="39"/>
      <c r="D78" s="39"/>
      <c r="E78" s="39"/>
      <c r="F78" s="39"/>
      <c r="G78" s="35"/>
    </row>
    <row r="79" spans="2:7" ht="12" customHeight="1" thickBot="1" x14ac:dyDescent="0.3">
      <c r="B79" s="73"/>
      <c r="C79" s="74" t="s">
        <v>61</v>
      </c>
      <c r="D79" s="75"/>
      <c r="E79" s="76"/>
      <c r="F79" s="33"/>
      <c r="G79" s="35"/>
    </row>
    <row r="80" spans="2:7" ht="12" customHeight="1" x14ac:dyDescent="0.25">
      <c r="B80" s="77" t="s">
        <v>90</v>
      </c>
      <c r="C80" s="78">
        <v>3500</v>
      </c>
      <c r="D80" s="78">
        <v>4000</v>
      </c>
      <c r="E80" s="79">
        <v>4500</v>
      </c>
      <c r="F80" s="72"/>
      <c r="G80" s="36"/>
    </row>
    <row r="81" spans="2:7" ht="12.75" customHeight="1" thickBot="1" x14ac:dyDescent="0.3">
      <c r="B81" s="58" t="s">
        <v>91</v>
      </c>
      <c r="C81" s="59">
        <f>(G55/C80)</f>
        <v>621.41999999999996</v>
      </c>
      <c r="D81" s="59">
        <f>(G55/D80)</f>
        <v>543.74249999999995</v>
      </c>
      <c r="E81" s="59">
        <f>(G55/E80)</f>
        <v>483.32666666666665</v>
      </c>
      <c r="F81" s="72"/>
      <c r="G81" s="36"/>
    </row>
    <row r="82" spans="2:7" ht="15.6" customHeight="1" x14ac:dyDescent="0.25">
      <c r="B82" s="63" t="s">
        <v>62</v>
      </c>
      <c r="C82" s="37"/>
      <c r="D82" s="37"/>
      <c r="E82" s="37"/>
      <c r="F82" s="37"/>
      <c r="G82" s="37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7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2022-05-16T13:52:56Z</cp:lastPrinted>
  <dcterms:created xsi:type="dcterms:W3CDTF">2020-11-27T12:49:26Z</dcterms:created>
  <dcterms:modified xsi:type="dcterms:W3CDTF">2022-06-21T23:32:43Z</dcterms:modified>
</cp:coreProperties>
</file>