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ARVEJAS VERDES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6" l="1"/>
  <c r="G63" i="6" s="1"/>
  <c r="C86" i="6" s="1"/>
  <c r="G48" i="6"/>
  <c r="G49" i="6"/>
  <c r="G50" i="6"/>
  <c r="G51" i="6"/>
  <c r="G53" i="6"/>
  <c r="G54" i="6"/>
  <c r="G56" i="6"/>
  <c r="G57" i="6"/>
  <c r="G31" i="6"/>
  <c r="G30" i="6"/>
  <c r="G22" i="6"/>
  <c r="G23" i="6"/>
  <c r="G24" i="6"/>
  <c r="G25" i="6"/>
  <c r="G47" i="6"/>
  <c r="G45" i="6"/>
  <c r="G39" i="6"/>
  <c r="G38" i="6"/>
  <c r="G37" i="6"/>
  <c r="G36" i="6"/>
  <c r="G21" i="6"/>
  <c r="G12" i="6"/>
  <c r="G68" i="6" s="1"/>
  <c r="G32" i="6" l="1"/>
  <c r="C83" i="6" s="1"/>
  <c r="G40" i="6"/>
  <c r="C84" i="6" s="1"/>
  <c r="G58" i="6"/>
  <c r="C85" i="6" s="1"/>
  <c r="G26" i="6"/>
  <c r="C82" i="6" l="1"/>
  <c r="G65" i="6"/>
  <c r="G66" i="6" s="1"/>
  <c r="G67" i="6" s="1"/>
  <c r="G69" i="6" s="1"/>
  <c r="C87" i="6" l="1"/>
  <c r="E93" i="6"/>
  <c r="D93" i="6"/>
  <c r="C93" i="6"/>
  <c r="C88" i="6" l="1"/>
  <c r="D87" i="6" s="1"/>
  <c r="D82" i="6" l="1"/>
  <c r="D86" i="6"/>
  <c r="D84" i="6"/>
  <c r="D83" i="6"/>
  <c r="D85" i="6"/>
  <c r="D88" i="6" l="1"/>
</calcChain>
</file>

<file path=xl/sharedStrings.xml><?xml version="1.0" encoding="utf-8"?>
<sst xmlns="http://schemas.openxmlformats.org/spreadsheetml/2006/main" count="161" uniqueCount="107">
  <si>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</si>
  <si>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</si>
  <si>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</si>
  <si>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</si>
  <si>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</si>
  <si>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</si>
  <si>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</si>
  <si>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</si>
  <si>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</si>
  <si>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</si>
  <si>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</si>
  <si>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</si>
  <si>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</si>
  <si>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</si>
  <si>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</si>
  <si>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</si>
  <si>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</si>
  <si>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</si>
  <si>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</si>
  <si>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</si>
  <si>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</si>
  <si>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</si>
  <si>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</si>
  <si>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</si>
  <si>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</si>
  <si>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</si>
  <si>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</si>
  <si>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</si>
  <si>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</si>
  <si>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</si>
  <si>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</si>
  <si>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</si>
  <si>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</si>
  <si>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</si>
  <si>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</si>
  <si>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</si>
  <si>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</si>
  <si>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</si>
  <si>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</si>
  <si>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</si>
  <si>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</si>
  <si>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</si>
  <si>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</si>
  <si>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</si>
  <si>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</si>
  <si>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</si>
  <si>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</si>
  <si>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</si>
  <si>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</si>
  <si>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</si>
  <si>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</si>
  <si>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</si>
  <si>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</si>
  <si>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</si>
  <si>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</si>
  <si>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</si>
  <si>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</si>
  <si>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</si>
  <si>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</si>
  <si>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</si>
  <si>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</si>
  <si>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</si>
  <si>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</si>
  <si>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</si>
  <si>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</si>
  <si>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ARUCANIA</t>
  </si>
  <si>
    <t>VILCUN</t>
  </si>
  <si>
    <t>Vibrocultivador</t>
  </si>
  <si>
    <t>Superfosfato Triple</t>
  </si>
  <si>
    <t>MERCADO LOCAL</t>
  </si>
  <si>
    <t>Cosecha</t>
  </si>
  <si>
    <t>Noviembre</t>
  </si>
  <si>
    <t>Urea</t>
  </si>
  <si>
    <t>Septiembre</t>
  </si>
  <si>
    <t>Octubre</t>
  </si>
  <si>
    <t xml:space="preserve">Unidad </t>
  </si>
  <si>
    <t>Anual</t>
  </si>
  <si>
    <t>SIN ESPECIFICAR</t>
  </si>
  <si>
    <t>BAJO</t>
  </si>
  <si>
    <t>SEQUIA/ HELADAS</t>
  </si>
  <si>
    <t>Aplicación Herbicida barbecho</t>
  </si>
  <si>
    <t>Siembra Manual</t>
  </si>
  <si>
    <t>Aplicación Fungicida</t>
  </si>
  <si>
    <t>Aplicación Fertilizante</t>
  </si>
  <si>
    <t>Siembra Animal</t>
  </si>
  <si>
    <t>Cultivadora</t>
  </si>
  <si>
    <t>Arado Cincel</t>
  </si>
  <si>
    <t>Rastrajes</t>
  </si>
  <si>
    <t>Cruza</t>
  </si>
  <si>
    <t>Arvejas</t>
  </si>
  <si>
    <t>Rango</t>
  </si>
  <si>
    <t>Flex</t>
  </si>
  <si>
    <t>Troya</t>
  </si>
  <si>
    <t>Zero</t>
  </si>
  <si>
    <t>Anagran Plus</t>
  </si>
  <si>
    <t>Sacos</t>
  </si>
  <si>
    <t>Uniidad</t>
  </si>
  <si>
    <t>Marzo</t>
  </si>
  <si>
    <t>Traslados Internos</t>
  </si>
  <si>
    <t>RENDIMIENTO (Kg/Há.)</t>
  </si>
  <si>
    <t>DICIEMBRE 2022</t>
  </si>
  <si>
    <t>ESCENARIOS COSTO UNITARIO  ($/kilo)</t>
  </si>
  <si>
    <t>Costo unitario ($/kilo) (*)</t>
  </si>
  <si>
    <t>Rendimiento (kilos/há)</t>
  </si>
  <si>
    <t>$/há</t>
  </si>
  <si>
    <t>ARVEJA VAINA  VERDE</t>
  </si>
  <si>
    <t>PRECIO ESPERADO ($/kilo)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</si>
</sst>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10" fillId="6" borderId="21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2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49" fontId="10" fillId="7" borderId="33" xfId="0" applyNumberFormat="1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9" fontId="10" fillId="2" borderId="35" xfId="0" applyNumberFormat="1" applyFont="1" applyFill="1" applyBorder="1" applyAlignment="1"/>
    <xf numFmtId="49" fontId="8" fillId="7" borderId="36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9" fontId="8" fillId="7" borderId="38" xfId="0" applyNumberFormat="1" applyFont="1" applyFill="1" applyBorder="1" applyAlignment="1">
      <alignment vertical="center"/>
    </xf>
    <xf numFmtId="0" fontId="10" fillId="8" borderId="41" xfId="0" applyFont="1" applyFill="1" applyBorder="1" applyAlignment="1"/>
    <xf numFmtId="0" fontId="10" fillId="2" borderId="21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0" fontId="8" fillId="6" borderId="21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49" fontId="4" fillId="2" borderId="55" xfId="0" applyNumberFormat="1" applyFont="1" applyFill="1" applyBorder="1" applyAlignment="1"/>
    <xf numFmtId="0" fontId="2" fillId="2" borderId="55" xfId="0" applyFont="1" applyFill="1" applyBorder="1" applyAlignment="1">
      <alignment horizontal="center"/>
    </xf>
    <xf numFmtId="49" fontId="2" fillId="2" borderId="55" xfId="0" applyNumberFormat="1" applyFont="1" applyFill="1" applyBorder="1" applyAlignment="1"/>
    <xf numFmtId="3" fontId="0" fillId="0" borderId="0" xfId="0" applyNumberFormat="1" applyFont="1" applyAlignment="1"/>
    <xf numFmtId="0" fontId="2" fillId="2" borderId="54" xfId="0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16" fillId="0" borderId="54" xfId="0" applyNumberFormat="1" applyFont="1" applyBorder="1" applyAlignment="1">
      <alignment horizontal="left"/>
    </xf>
    <xf numFmtId="0" fontId="2" fillId="0" borderId="56" xfId="0" applyFont="1" applyBorder="1" applyAlignment="1">
      <alignment vertical="center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57" xfId="0" applyNumberFormat="1" applyFont="1" applyFill="1" applyBorder="1" applyAlignment="1">
      <alignment horizontal="center" vertical="center"/>
    </xf>
    <xf numFmtId="49" fontId="14" fillId="3" borderId="57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4" fillId="5" borderId="25" xfId="0" applyNumberFormat="1" applyFont="1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164" fontId="14" fillId="5" borderId="27" xfId="0" applyNumberFormat="1" applyFont="1" applyFill="1" applyBorder="1" applyAlignment="1">
      <alignment vertical="center"/>
    </xf>
    <xf numFmtId="49" fontId="14" fillId="3" borderId="28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9" xfId="0" applyNumberFormat="1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9" xfId="0" applyNumberFormat="1" applyFont="1" applyFill="1" applyBorder="1" applyAlignment="1">
      <alignment vertical="center"/>
    </xf>
    <xf numFmtId="49" fontId="14" fillId="5" borderId="30" xfId="0" applyNumberFormat="1" applyFont="1" applyFill="1" applyBorder="1" applyAlignment="1">
      <alignment vertical="center"/>
    </xf>
    <xf numFmtId="0" fontId="14" fillId="5" borderId="31" xfId="0" applyFont="1" applyFill="1" applyBorder="1" applyAlignment="1">
      <alignment vertical="center"/>
    </xf>
    <xf numFmtId="0" fontId="0" fillId="2" borderId="61" xfId="0" applyFont="1" applyFill="1" applyBorder="1" applyAlignment="1"/>
    <xf numFmtId="0" fontId="2" fillId="2" borderId="62" xfId="0" applyFont="1" applyFill="1" applyBorder="1" applyAlignment="1">
      <alignment wrapText="1"/>
    </xf>
    <xf numFmtId="49" fontId="14" fillId="3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4" xfId="0" applyFont="1" applyFill="1" applyBorder="1" applyAlignment="1">
      <alignment horizontal="right" vertical="center"/>
    </xf>
    <xf numFmtId="3" fontId="2" fillId="2" borderId="54" xfId="0" applyNumberFormat="1" applyFont="1" applyFill="1" applyBorder="1" applyAlignment="1">
      <alignment horizontal="right" vertical="center"/>
    </xf>
    <xf numFmtId="0" fontId="3" fillId="3" borderId="54" xfId="0" applyFont="1" applyFill="1" applyBorder="1" applyAlignment="1">
      <alignment horizontal="right" vertical="center"/>
    </xf>
    <xf numFmtId="3" fontId="3" fillId="3" borderId="5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5" xfId="0" applyFont="1" applyFill="1" applyBorder="1" applyAlignment="1">
      <alignment horizontal="right"/>
    </xf>
    <xf numFmtId="3" fontId="2" fillId="2" borderId="55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164" fontId="14" fillId="5" borderId="3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3" fontId="8" fillId="7" borderId="53" xfId="0" applyNumberFormat="1" applyFont="1" applyFill="1" applyBorder="1" applyAlignment="1">
      <alignment vertical="center"/>
    </xf>
    <xf numFmtId="0" fontId="0" fillId="9" borderId="0" xfId="0" applyNumberFormat="1" applyFont="1" applyFill="1" applyAlignment="1"/>
    <xf numFmtId="0" fontId="17" fillId="9" borderId="0" xfId="0" applyNumberFormat="1" applyFont="1" applyFill="1" applyAlignment="1"/>
    <xf numFmtId="0" fontId="2" fillId="9" borderId="5" xfId="0" applyNumberFormat="1" applyFont="1" applyFill="1" applyBorder="1" applyAlignment="1">
      <alignment wrapText="1"/>
    </xf>
    <xf numFmtId="49" fontId="2" fillId="9" borderId="5" xfId="0" applyNumberFormat="1" applyFont="1" applyFill="1" applyBorder="1" applyAlignment="1">
      <alignment horizontal="right" wrapText="1"/>
    </xf>
    <xf numFmtId="3" fontId="2" fillId="9" borderId="5" xfId="0" applyNumberFormat="1" applyFont="1" applyFill="1" applyBorder="1" applyAlignment="1">
      <alignment horizontal="right" wrapText="1"/>
    </xf>
    <xf numFmtId="49" fontId="2" fillId="2" borderId="60" xfId="0" applyNumberFormat="1" applyFont="1" applyFill="1" applyBorder="1" applyAlignment="1">
      <alignment horizontal="left"/>
    </xf>
    <xf numFmtId="49" fontId="2" fillId="0" borderId="60" xfId="0" applyNumberFormat="1" applyFont="1" applyFill="1" applyBorder="1" applyAlignment="1">
      <alignment horizontal="left" vertical="center" wrapText="1"/>
    </xf>
    <xf numFmtId="49" fontId="2" fillId="2" borderId="60" xfId="0" applyNumberFormat="1" applyFont="1" applyFill="1" applyBorder="1" applyAlignment="1">
      <alignment horizontal="left" wrapText="1"/>
    </xf>
    <xf numFmtId="14" fontId="2" fillId="2" borderId="60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right" wrapText="1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13" fillId="8" borderId="39" xfId="0" applyNumberFormat="1" applyFont="1" applyFill="1" applyBorder="1" applyAlignment="1">
      <alignment vertical="center"/>
    </xf>
    <xf numFmtId="0" fontId="8" fillId="8" borderId="40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628650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21" workbookViewId="0">
      <selection activeCell="C16" sqref="C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5"/>
      <c r="C8" s="3"/>
      <c r="D8" s="2"/>
      <c r="E8" s="3"/>
      <c r="F8" s="3"/>
      <c r="G8" s="3"/>
    </row>
    <row r="9" spans="1:7" ht="12.2" customHeight="1" x14ac:dyDescent="0.25">
      <c r="A9" s="36"/>
      <c r="B9" s="127" t="s">
        <v>0</v>
      </c>
      <c r="C9" s="155" t="s">
        <v>105</v>
      </c>
      <c r="D9" s="76"/>
      <c r="E9" s="164" t="s">
        <v>99</v>
      </c>
      <c r="F9" s="165"/>
      <c r="G9" s="129">
        <v>6000</v>
      </c>
    </row>
    <row r="10" spans="1:7" ht="15" x14ac:dyDescent="0.25">
      <c r="A10" s="36"/>
      <c r="B10" s="128" t="s">
        <v>1</v>
      </c>
      <c r="C10" s="156" t="s">
        <v>77</v>
      </c>
      <c r="D10" s="76"/>
      <c r="E10" s="166" t="s">
        <v>2</v>
      </c>
      <c r="F10" s="167"/>
      <c r="G10" s="130" t="s">
        <v>100</v>
      </c>
    </row>
    <row r="11" spans="1:7" ht="15" x14ac:dyDescent="0.25">
      <c r="A11" s="36"/>
      <c r="B11" s="128" t="s">
        <v>3</v>
      </c>
      <c r="C11" s="155" t="s">
        <v>78</v>
      </c>
      <c r="D11" s="76"/>
      <c r="E11" s="166" t="s">
        <v>106</v>
      </c>
      <c r="F11" s="167"/>
      <c r="G11" s="129">
        <v>350</v>
      </c>
    </row>
    <row r="12" spans="1:7" ht="11.25" customHeight="1" x14ac:dyDescent="0.25">
      <c r="A12" s="36"/>
      <c r="B12" s="128" t="s">
        <v>4</v>
      </c>
      <c r="C12" s="157" t="s">
        <v>65</v>
      </c>
      <c r="D12" s="76"/>
      <c r="E12" s="74" t="s">
        <v>5</v>
      </c>
      <c r="F12" s="75"/>
      <c r="G12" s="131">
        <f>(G9*G11)</f>
        <v>2100000</v>
      </c>
    </row>
    <row r="13" spans="1:7" ht="11.25" customHeight="1" x14ac:dyDescent="0.25">
      <c r="A13" s="36"/>
      <c r="B13" s="128" t="s">
        <v>6</v>
      </c>
      <c r="C13" s="155" t="s">
        <v>66</v>
      </c>
      <c r="D13" s="76"/>
      <c r="E13" s="166" t="s">
        <v>7</v>
      </c>
      <c r="F13" s="167"/>
      <c r="G13" s="130" t="s">
        <v>69</v>
      </c>
    </row>
    <row r="14" spans="1:7" ht="13.7" customHeight="1" x14ac:dyDescent="0.25">
      <c r="A14" s="36"/>
      <c r="B14" s="128" t="s">
        <v>8</v>
      </c>
      <c r="C14" s="155" t="s">
        <v>66</v>
      </c>
      <c r="D14" s="76"/>
      <c r="E14" s="166" t="s">
        <v>9</v>
      </c>
      <c r="F14" s="167"/>
      <c r="G14" s="130" t="s">
        <v>100</v>
      </c>
    </row>
    <row r="15" spans="1:7" ht="25.5" x14ac:dyDescent="0.25">
      <c r="A15" s="36"/>
      <c r="B15" s="128" t="s">
        <v>10</v>
      </c>
      <c r="C15" s="158">
        <v>44734</v>
      </c>
      <c r="D15" s="76"/>
      <c r="E15" s="168" t="s">
        <v>11</v>
      </c>
      <c r="F15" s="169"/>
      <c r="G15" s="132" t="s">
        <v>79</v>
      </c>
    </row>
    <row r="16" spans="1:7" ht="12.2" customHeight="1" x14ac:dyDescent="0.25">
      <c r="A16" s="2"/>
      <c r="B16" s="126"/>
      <c r="C16" s="77"/>
      <c r="D16" s="78"/>
      <c r="E16" s="79"/>
      <c r="F16" s="79"/>
      <c r="G16" s="80"/>
    </row>
    <row r="17" spans="1:7" ht="12.2" customHeight="1" x14ac:dyDescent="0.25">
      <c r="A17" s="7"/>
      <c r="B17" s="160" t="s">
        <v>12</v>
      </c>
      <c r="C17" s="161"/>
      <c r="D17" s="161"/>
      <c r="E17" s="161"/>
      <c r="F17" s="161"/>
      <c r="G17" s="161"/>
    </row>
    <row r="18" spans="1:7" ht="12.2" customHeight="1" x14ac:dyDescent="0.25">
      <c r="A18" s="2"/>
      <c r="B18" s="81"/>
      <c r="C18" s="82"/>
      <c r="D18" s="82"/>
      <c r="E18" s="82"/>
      <c r="F18" s="83"/>
      <c r="G18" s="83"/>
    </row>
    <row r="19" spans="1:7" ht="12.2" customHeight="1" x14ac:dyDescent="0.25">
      <c r="A19" s="4"/>
      <c r="B19" s="84" t="s">
        <v>13</v>
      </c>
      <c r="C19" s="85"/>
      <c r="D19" s="86"/>
      <c r="E19" s="86"/>
      <c r="F19" s="86"/>
      <c r="G19" s="86"/>
    </row>
    <row r="20" spans="1:7" ht="24" customHeight="1" x14ac:dyDescent="0.25">
      <c r="A20" s="7"/>
      <c r="B20" s="87" t="s">
        <v>14</v>
      </c>
      <c r="C20" s="87" t="s">
        <v>15</v>
      </c>
      <c r="D20" s="87" t="s">
        <v>16</v>
      </c>
      <c r="E20" s="87" t="s">
        <v>17</v>
      </c>
      <c r="F20" s="87" t="s">
        <v>18</v>
      </c>
      <c r="G20" s="87" t="s">
        <v>19</v>
      </c>
    </row>
    <row r="21" spans="1:7" s="1" customFormat="1" ht="12.75" customHeight="1" x14ac:dyDescent="0.25">
      <c r="A21" s="7"/>
      <c r="B21" s="88" t="s">
        <v>80</v>
      </c>
      <c r="C21" s="8" t="s">
        <v>20</v>
      </c>
      <c r="D21" s="9">
        <v>0.5</v>
      </c>
      <c r="E21" s="159" t="s">
        <v>73</v>
      </c>
      <c r="F21" s="6">
        <v>18000</v>
      </c>
      <c r="G21" s="6">
        <f>(D21*F21)</f>
        <v>9000</v>
      </c>
    </row>
    <row r="22" spans="1:7" s="1" customFormat="1" ht="12.75" customHeight="1" x14ac:dyDescent="0.25">
      <c r="A22" s="36"/>
      <c r="B22" s="88" t="s">
        <v>81</v>
      </c>
      <c r="C22" s="8" t="s">
        <v>20</v>
      </c>
      <c r="D22" s="9">
        <v>8</v>
      </c>
      <c r="E22" s="159" t="s">
        <v>74</v>
      </c>
      <c r="F22" s="6">
        <v>18000</v>
      </c>
      <c r="G22" s="6">
        <f t="shared" ref="G22:G25" si="0">(D22*F22)</f>
        <v>144000</v>
      </c>
    </row>
    <row r="23" spans="1:7" s="1" customFormat="1" ht="12.75" customHeight="1" x14ac:dyDescent="0.25">
      <c r="A23" s="36"/>
      <c r="B23" s="88" t="s">
        <v>82</v>
      </c>
      <c r="C23" s="8" t="s">
        <v>20</v>
      </c>
      <c r="D23" s="9">
        <v>0.5</v>
      </c>
      <c r="E23" s="159" t="s">
        <v>74</v>
      </c>
      <c r="F23" s="6">
        <v>18000</v>
      </c>
      <c r="G23" s="6">
        <f t="shared" si="0"/>
        <v>9000</v>
      </c>
    </row>
    <row r="24" spans="1:7" s="1" customFormat="1" ht="12.75" customHeight="1" x14ac:dyDescent="0.25">
      <c r="A24" s="36"/>
      <c r="B24" s="88" t="s">
        <v>83</v>
      </c>
      <c r="C24" s="8" t="s">
        <v>20</v>
      </c>
      <c r="D24" s="9">
        <v>0.5</v>
      </c>
      <c r="E24" s="159" t="s">
        <v>71</v>
      </c>
      <c r="F24" s="6">
        <v>18000</v>
      </c>
      <c r="G24" s="6">
        <f t="shared" si="0"/>
        <v>9000</v>
      </c>
    </row>
    <row r="25" spans="1:7" s="1" customFormat="1" ht="15" x14ac:dyDescent="0.25">
      <c r="A25" s="7"/>
      <c r="B25" s="89" t="s">
        <v>70</v>
      </c>
      <c r="C25" s="8" t="s">
        <v>20</v>
      </c>
      <c r="D25" s="9">
        <v>12</v>
      </c>
      <c r="E25" s="159" t="s">
        <v>26</v>
      </c>
      <c r="F25" s="6">
        <v>18000</v>
      </c>
      <c r="G25" s="6">
        <f t="shared" si="0"/>
        <v>216000</v>
      </c>
    </row>
    <row r="26" spans="1:7" s="1" customFormat="1" ht="12.75" customHeight="1" x14ac:dyDescent="0.25">
      <c r="A26" s="7"/>
      <c r="B26" s="10" t="s">
        <v>21</v>
      </c>
      <c r="C26" s="11"/>
      <c r="D26" s="11"/>
      <c r="E26" s="11"/>
      <c r="F26" s="12"/>
      <c r="G26" s="13">
        <f>SUM(G21:G25)</f>
        <v>387000</v>
      </c>
    </row>
    <row r="27" spans="1:7" s="1" customFormat="1" ht="12.2" customHeight="1" x14ac:dyDescent="0.25">
      <c r="A27" s="2"/>
      <c r="B27" s="81"/>
      <c r="C27" s="83"/>
      <c r="D27" s="83"/>
      <c r="E27" s="83"/>
      <c r="F27" s="90"/>
      <c r="G27" s="90"/>
    </row>
    <row r="28" spans="1:7" s="1" customFormat="1" ht="12.2" customHeight="1" x14ac:dyDescent="0.25">
      <c r="A28" s="4"/>
      <c r="B28" s="91" t="s">
        <v>22</v>
      </c>
      <c r="C28" s="92"/>
      <c r="D28" s="93"/>
      <c r="E28" s="93"/>
      <c r="F28" s="94"/>
      <c r="G28" s="94"/>
    </row>
    <row r="29" spans="1:7" s="1" customFormat="1" ht="24" customHeight="1" x14ac:dyDescent="0.25">
      <c r="A29" s="4"/>
      <c r="B29" s="95" t="s">
        <v>14</v>
      </c>
      <c r="C29" s="96" t="s">
        <v>15</v>
      </c>
      <c r="D29" s="96" t="s">
        <v>16</v>
      </c>
      <c r="E29" s="95" t="s">
        <v>17</v>
      </c>
      <c r="F29" s="96" t="s">
        <v>18</v>
      </c>
      <c r="G29" s="95" t="s">
        <v>19</v>
      </c>
    </row>
    <row r="30" spans="1:7" s="1" customFormat="1" ht="12.2" customHeight="1" x14ac:dyDescent="0.25">
      <c r="A30" s="36"/>
      <c r="B30" s="71" t="s">
        <v>84</v>
      </c>
      <c r="C30" s="72" t="s">
        <v>64</v>
      </c>
      <c r="D30" s="133">
        <v>2</v>
      </c>
      <c r="E30" s="133" t="s">
        <v>74</v>
      </c>
      <c r="F30" s="134">
        <v>20000</v>
      </c>
      <c r="G30" s="134">
        <f>D30*F30</f>
        <v>40000</v>
      </c>
    </row>
    <row r="31" spans="1:7" s="1" customFormat="1" ht="12.2" customHeight="1" x14ac:dyDescent="0.25">
      <c r="A31" s="36"/>
      <c r="B31" s="71" t="s">
        <v>85</v>
      </c>
      <c r="C31" s="72" t="s">
        <v>64</v>
      </c>
      <c r="D31" s="133">
        <v>1</v>
      </c>
      <c r="E31" s="133" t="s">
        <v>71</v>
      </c>
      <c r="F31" s="134">
        <v>20000</v>
      </c>
      <c r="G31" s="134">
        <f>D31*F31</f>
        <v>20000</v>
      </c>
    </row>
    <row r="32" spans="1:7" s="1" customFormat="1" ht="12.2" customHeight="1" x14ac:dyDescent="0.25">
      <c r="A32" s="36"/>
      <c r="B32" s="97" t="s">
        <v>23</v>
      </c>
      <c r="C32" s="98"/>
      <c r="D32" s="135"/>
      <c r="E32" s="135"/>
      <c r="F32" s="135"/>
      <c r="G32" s="136">
        <f>SUM(G30:G31)</f>
        <v>60000</v>
      </c>
    </row>
    <row r="33" spans="1:14" s="1" customFormat="1" ht="12.2" customHeight="1" x14ac:dyDescent="0.25">
      <c r="A33" s="2"/>
      <c r="B33" s="99"/>
      <c r="C33" s="100"/>
      <c r="D33" s="100"/>
      <c r="E33" s="100"/>
      <c r="F33" s="101"/>
      <c r="G33" s="101"/>
    </row>
    <row r="34" spans="1:14" s="1" customFormat="1" ht="12.2" customHeight="1" x14ac:dyDescent="0.25">
      <c r="A34" s="4"/>
      <c r="B34" s="91" t="s">
        <v>24</v>
      </c>
      <c r="C34" s="92"/>
      <c r="D34" s="93"/>
      <c r="E34" s="93"/>
      <c r="F34" s="94"/>
      <c r="G34" s="94"/>
    </row>
    <row r="35" spans="1:14" s="1" customFormat="1" ht="24" customHeight="1" x14ac:dyDescent="0.25">
      <c r="A35" s="4"/>
      <c r="B35" s="102" t="s">
        <v>14</v>
      </c>
      <c r="C35" s="102" t="s">
        <v>15</v>
      </c>
      <c r="D35" s="102" t="s">
        <v>16</v>
      </c>
      <c r="E35" s="102" t="s">
        <v>17</v>
      </c>
      <c r="F35" s="103" t="s">
        <v>18</v>
      </c>
      <c r="G35" s="102" t="s">
        <v>19</v>
      </c>
      <c r="H35" s="150"/>
      <c r="I35" s="150"/>
      <c r="J35" s="150"/>
      <c r="K35" s="150"/>
      <c r="L35" s="150"/>
      <c r="M35" s="150"/>
      <c r="N35" s="150"/>
    </row>
    <row r="36" spans="1:14" s="1" customFormat="1" ht="12.75" customHeight="1" x14ac:dyDescent="0.25">
      <c r="A36" s="7"/>
      <c r="B36" s="73" t="s">
        <v>86</v>
      </c>
      <c r="C36" s="8" t="s">
        <v>25</v>
      </c>
      <c r="D36" s="152">
        <v>0.1</v>
      </c>
      <c r="E36" s="153" t="s">
        <v>73</v>
      </c>
      <c r="F36" s="154">
        <v>200000</v>
      </c>
      <c r="G36" s="6">
        <f t="shared" ref="G36:G39" si="1">(D36*F36)</f>
        <v>20000</v>
      </c>
      <c r="H36" s="151"/>
      <c r="I36" s="150"/>
      <c r="J36" s="150"/>
      <c r="K36" s="150"/>
      <c r="L36" s="150"/>
      <c r="M36" s="150"/>
      <c r="N36" s="150"/>
    </row>
    <row r="37" spans="1:14" s="1" customFormat="1" ht="12.75" customHeight="1" x14ac:dyDescent="0.25">
      <c r="A37" s="7"/>
      <c r="B37" s="73" t="s">
        <v>87</v>
      </c>
      <c r="C37" s="8" t="s">
        <v>25</v>
      </c>
      <c r="D37" s="152">
        <v>0.1</v>
      </c>
      <c r="E37" s="153" t="s">
        <v>73</v>
      </c>
      <c r="F37" s="154">
        <v>200000</v>
      </c>
      <c r="G37" s="6">
        <f t="shared" si="1"/>
        <v>20000</v>
      </c>
      <c r="H37" s="151"/>
      <c r="I37" s="150"/>
      <c r="J37" s="150"/>
      <c r="K37" s="150"/>
      <c r="L37" s="150"/>
      <c r="M37" s="150"/>
      <c r="N37" s="150"/>
    </row>
    <row r="38" spans="1:14" s="1" customFormat="1" ht="12.75" customHeight="1" x14ac:dyDescent="0.25">
      <c r="A38" s="7"/>
      <c r="B38" s="73" t="s">
        <v>88</v>
      </c>
      <c r="C38" s="8" t="s">
        <v>25</v>
      </c>
      <c r="D38" s="152">
        <v>0.1</v>
      </c>
      <c r="E38" s="153" t="s">
        <v>73</v>
      </c>
      <c r="F38" s="154">
        <v>200000</v>
      </c>
      <c r="G38" s="6">
        <f t="shared" si="1"/>
        <v>20000</v>
      </c>
      <c r="H38" s="150"/>
      <c r="I38" s="150"/>
      <c r="J38" s="150"/>
      <c r="K38" s="150"/>
      <c r="L38" s="150"/>
      <c r="M38" s="150"/>
      <c r="N38" s="150"/>
    </row>
    <row r="39" spans="1:14" s="1" customFormat="1" ht="12.75" customHeight="1" x14ac:dyDescent="0.25">
      <c r="A39" s="7"/>
      <c r="B39" s="73" t="s">
        <v>67</v>
      </c>
      <c r="C39" s="8" t="s">
        <v>25</v>
      </c>
      <c r="D39" s="152">
        <v>0.1</v>
      </c>
      <c r="E39" s="153" t="s">
        <v>73</v>
      </c>
      <c r="F39" s="154">
        <v>150000</v>
      </c>
      <c r="G39" s="6">
        <f t="shared" si="1"/>
        <v>15000</v>
      </c>
      <c r="H39" s="150"/>
      <c r="I39" s="150"/>
      <c r="J39" s="150"/>
      <c r="K39" s="150"/>
      <c r="L39" s="150"/>
      <c r="M39" s="150"/>
      <c r="N39" s="150"/>
    </row>
    <row r="40" spans="1:14" s="1" customFormat="1" ht="12.75" customHeight="1" x14ac:dyDescent="0.25">
      <c r="A40" s="4"/>
      <c r="B40" s="14" t="s">
        <v>27</v>
      </c>
      <c r="C40" s="15"/>
      <c r="D40" s="15"/>
      <c r="E40" s="15"/>
      <c r="F40" s="16"/>
      <c r="G40" s="17">
        <f>SUM(G36:G39)</f>
        <v>75000</v>
      </c>
      <c r="H40" s="150"/>
      <c r="I40" s="150"/>
      <c r="J40" s="150"/>
      <c r="K40" s="150"/>
      <c r="L40" s="150"/>
      <c r="M40" s="150"/>
      <c r="N40" s="150"/>
    </row>
    <row r="41" spans="1:14" s="1" customFormat="1" ht="12.2" customHeight="1" x14ac:dyDescent="0.25">
      <c r="A41" s="2"/>
      <c r="B41" s="104"/>
      <c r="C41" s="105"/>
      <c r="D41" s="105"/>
      <c r="E41" s="105"/>
      <c r="F41" s="106"/>
      <c r="G41" s="106"/>
    </row>
    <row r="42" spans="1:14" s="1" customFormat="1" ht="12.2" customHeight="1" x14ac:dyDescent="0.25">
      <c r="A42" s="4"/>
      <c r="B42" s="91" t="s">
        <v>28</v>
      </c>
      <c r="C42" s="92"/>
      <c r="D42" s="93"/>
      <c r="E42" s="93"/>
      <c r="F42" s="94"/>
      <c r="G42" s="94"/>
    </row>
    <row r="43" spans="1:14" s="1" customFormat="1" ht="24" customHeight="1" x14ac:dyDescent="0.25">
      <c r="A43" s="4"/>
      <c r="B43" s="103" t="s">
        <v>29</v>
      </c>
      <c r="C43" s="103" t="s">
        <v>30</v>
      </c>
      <c r="D43" s="103" t="s">
        <v>31</v>
      </c>
      <c r="E43" s="103" t="s">
        <v>17</v>
      </c>
      <c r="F43" s="103" t="s">
        <v>18</v>
      </c>
      <c r="G43" s="103" t="s">
        <v>19</v>
      </c>
      <c r="K43" s="66"/>
    </row>
    <row r="44" spans="1:14" s="1" customFormat="1" ht="12.75" customHeight="1" x14ac:dyDescent="0.25">
      <c r="A44" s="7"/>
      <c r="B44" s="18" t="s">
        <v>32</v>
      </c>
      <c r="C44" s="19"/>
      <c r="D44" s="19"/>
      <c r="E44" s="19"/>
      <c r="F44" s="19"/>
      <c r="G44" s="19"/>
      <c r="K44" s="66"/>
    </row>
    <row r="45" spans="1:14" s="1" customFormat="1" ht="12.75" customHeight="1" x14ac:dyDescent="0.25">
      <c r="A45" s="7"/>
      <c r="B45" s="74" t="s">
        <v>89</v>
      </c>
      <c r="C45" s="20" t="s">
        <v>34</v>
      </c>
      <c r="D45" s="137">
        <v>100</v>
      </c>
      <c r="E45" s="5" t="s">
        <v>74</v>
      </c>
      <c r="F45" s="138">
        <v>300</v>
      </c>
      <c r="G45" s="138">
        <f>(D45*F45)</f>
        <v>30000</v>
      </c>
    </row>
    <row r="46" spans="1:14" s="1" customFormat="1" ht="12.75" customHeight="1" x14ac:dyDescent="0.25">
      <c r="A46" s="7"/>
      <c r="B46" s="22" t="s">
        <v>33</v>
      </c>
      <c r="C46" s="23"/>
      <c r="D46" s="139"/>
      <c r="E46" s="139"/>
      <c r="F46" s="138"/>
      <c r="G46" s="138"/>
    </row>
    <row r="47" spans="1:14" s="1" customFormat="1" ht="12.75" customHeight="1" x14ac:dyDescent="0.25">
      <c r="A47" s="7"/>
      <c r="B47" s="74" t="s">
        <v>68</v>
      </c>
      <c r="C47" s="20" t="s">
        <v>34</v>
      </c>
      <c r="D47" s="137">
        <v>130</v>
      </c>
      <c r="E47" s="5" t="s">
        <v>74</v>
      </c>
      <c r="F47" s="138">
        <v>1880</v>
      </c>
      <c r="G47" s="138">
        <f>(D47*F47)</f>
        <v>244400</v>
      </c>
      <c r="I47" s="70"/>
    </row>
    <row r="48" spans="1:14" s="1" customFormat="1" ht="12.75" customHeight="1" x14ac:dyDescent="0.25">
      <c r="A48" s="7"/>
      <c r="B48" s="74" t="s">
        <v>72</v>
      </c>
      <c r="C48" s="20" t="s">
        <v>34</v>
      </c>
      <c r="D48" s="137">
        <v>80</v>
      </c>
      <c r="E48" s="5" t="s">
        <v>74</v>
      </c>
      <c r="F48" s="138">
        <v>1480</v>
      </c>
      <c r="G48" s="138">
        <f t="shared" ref="G48:G57" si="2">(D48*F48)</f>
        <v>118400</v>
      </c>
      <c r="I48" s="70"/>
    </row>
    <row r="49" spans="1:9" s="1" customFormat="1" ht="12.75" customHeight="1" x14ac:dyDescent="0.25">
      <c r="A49" s="7"/>
      <c r="B49" s="22" t="s">
        <v>35</v>
      </c>
      <c r="C49" s="23"/>
      <c r="D49" s="139"/>
      <c r="E49" s="139"/>
      <c r="F49" s="138"/>
      <c r="G49" s="138">
        <f t="shared" si="2"/>
        <v>0</v>
      </c>
      <c r="I49" s="70"/>
    </row>
    <row r="50" spans="1:9" s="1" customFormat="1" ht="12.75" customHeight="1" x14ac:dyDescent="0.25">
      <c r="A50" s="7"/>
      <c r="B50" s="74" t="s">
        <v>90</v>
      </c>
      <c r="C50" s="20" t="s">
        <v>36</v>
      </c>
      <c r="D50" s="137">
        <v>2</v>
      </c>
      <c r="E50" s="5" t="s">
        <v>73</v>
      </c>
      <c r="F50" s="138">
        <v>14000</v>
      </c>
      <c r="G50" s="138">
        <f t="shared" si="2"/>
        <v>28000</v>
      </c>
      <c r="I50" s="70"/>
    </row>
    <row r="51" spans="1:9" s="1" customFormat="1" ht="12.75" customHeight="1" x14ac:dyDescent="0.25">
      <c r="A51" s="7"/>
      <c r="B51" s="74" t="s">
        <v>91</v>
      </c>
      <c r="C51" s="20" t="s">
        <v>36</v>
      </c>
      <c r="D51" s="137">
        <v>1.5</v>
      </c>
      <c r="E51" s="5" t="s">
        <v>71</v>
      </c>
      <c r="F51" s="138">
        <v>77385</v>
      </c>
      <c r="G51" s="138">
        <f t="shared" si="2"/>
        <v>116077.5</v>
      </c>
      <c r="I51" s="70"/>
    </row>
    <row r="52" spans="1:9" s="1" customFormat="1" ht="12.75" customHeight="1" x14ac:dyDescent="0.25">
      <c r="A52" s="7"/>
      <c r="B52" s="22" t="s">
        <v>37</v>
      </c>
      <c r="C52" s="23"/>
      <c r="D52" s="139"/>
      <c r="E52" s="139"/>
      <c r="F52" s="138"/>
      <c r="G52" s="138"/>
      <c r="I52" s="70"/>
    </row>
    <row r="53" spans="1:9" s="1" customFormat="1" ht="12.75" customHeight="1" x14ac:dyDescent="0.25">
      <c r="A53" s="7"/>
      <c r="B53" s="69" t="s">
        <v>92</v>
      </c>
      <c r="C53" s="68" t="s">
        <v>36</v>
      </c>
      <c r="D53" s="140">
        <v>1</v>
      </c>
      <c r="E53" s="140" t="s">
        <v>74</v>
      </c>
      <c r="F53" s="141">
        <v>15000</v>
      </c>
      <c r="G53" s="138">
        <f t="shared" si="2"/>
        <v>15000</v>
      </c>
      <c r="I53" s="70"/>
    </row>
    <row r="54" spans="1:9" s="1" customFormat="1" ht="12.75" customHeight="1" x14ac:dyDescent="0.25">
      <c r="A54" s="7"/>
      <c r="B54" s="69" t="s">
        <v>93</v>
      </c>
      <c r="C54" s="68" t="s">
        <v>36</v>
      </c>
      <c r="D54" s="140">
        <v>0.2</v>
      </c>
      <c r="E54" s="140" t="s">
        <v>71</v>
      </c>
      <c r="F54" s="141">
        <v>38000</v>
      </c>
      <c r="G54" s="138">
        <f t="shared" si="2"/>
        <v>7600</v>
      </c>
      <c r="I54" s="70"/>
    </row>
    <row r="55" spans="1:9" s="1" customFormat="1" ht="12.75" customHeight="1" x14ac:dyDescent="0.25">
      <c r="A55" s="7"/>
      <c r="B55" s="67" t="s">
        <v>39</v>
      </c>
      <c r="C55" s="68"/>
      <c r="D55" s="140"/>
      <c r="E55" s="140"/>
      <c r="F55" s="141"/>
      <c r="G55" s="138"/>
      <c r="I55" s="70"/>
    </row>
    <row r="56" spans="1:9" s="1" customFormat="1" ht="12.75" customHeight="1" x14ac:dyDescent="0.25">
      <c r="A56" s="7"/>
      <c r="B56" s="69" t="s">
        <v>94</v>
      </c>
      <c r="C56" s="68" t="s">
        <v>34</v>
      </c>
      <c r="D56" s="140">
        <v>1</v>
      </c>
      <c r="E56" s="140" t="s">
        <v>74</v>
      </c>
      <c r="F56" s="141">
        <v>25000</v>
      </c>
      <c r="G56" s="138">
        <f t="shared" si="2"/>
        <v>25000</v>
      </c>
      <c r="I56" s="70"/>
    </row>
    <row r="57" spans="1:9" s="1" customFormat="1" ht="12.75" customHeight="1" x14ac:dyDescent="0.25">
      <c r="A57" s="7"/>
      <c r="B57" s="24" t="s">
        <v>95</v>
      </c>
      <c r="C57" s="25" t="s">
        <v>96</v>
      </c>
      <c r="D57" s="142">
        <v>40</v>
      </c>
      <c r="E57" s="143" t="s">
        <v>97</v>
      </c>
      <c r="F57" s="144">
        <v>300</v>
      </c>
      <c r="G57" s="138">
        <f t="shared" si="2"/>
        <v>12000</v>
      </c>
      <c r="I57" s="70"/>
    </row>
    <row r="58" spans="1:9" s="1" customFormat="1" ht="13.7" customHeight="1" x14ac:dyDescent="0.25">
      <c r="A58" s="4"/>
      <c r="B58" s="14" t="s">
        <v>38</v>
      </c>
      <c r="C58" s="15"/>
      <c r="D58" s="145"/>
      <c r="E58" s="145"/>
      <c r="F58" s="145"/>
      <c r="G58" s="146">
        <f>SUM(G44:G57)</f>
        <v>596477.5</v>
      </c>
    </row>
    <row r="59" spans="1:9" s="1" customFormat="1" ht="12.2" customHeight="1" x14ac:dyDescent="0.25">
      <c r="A59" s="2"/>
      <c r="B59" s="104"/>
      <c r="C59" s="105"/>
      <c r="D59" s="105"/>
      <c r="E59" s="107"/>
      <c r="F59" s="106"/>
      <c r="G59" s="106"/>
    </row>
    <row r="60" spans="1:9" s="1" customFormat="1" ht="12.2" customHeight="1" x14ac:dyDescent="0.25">
      <c r="A60" s="4"/>
      <c r="B60" s="91" t="s">
        <v>39</v>
      </c>
      <c r="C60" s="92"/>
      <c r="D60" s="93"/>
      <c r="E60" s="93"/>
      <c r="F60" s="94"/>
      <c r="G60" s="94"/>
    </row>
    <row r="61" spans="1:9" s="1" customFormat="1" ht="24" customHeight="1" x14ac:dyDescent="0.25">
      <c r="A61" s="4"/>
      <c r="B61" s="102" t="s">
        <v>40</v>
      </c>
      <c r="C61" s="103" t="s">
        <v>30</v>
      </c>
      <c r="D61" s="103" t="s">
        <v>31</v>
      </c>
      <c r="E61" s="102" t="s">
        <v>17</v>
      </c>
      <c r="F61" s="103" t="s">
        <v>18</v>
      </c>
      <c r="G61" s="102" t="s">
        <v>19</v>
      </c>
    </row>
    <row r="62" spans="1:9" s="1" customFormat="1" ht="12.75" customHeight="1" x14ac:dyDescent="0.25">
      <c r="A62" s="7"/>
      <c r="B62" s="73" t="s">
        <v>98</v>
      </c>
      <c r="C62" s="20" t="s">
        <v>75</v>
      </c>
      <c r="D62" s="21">
        <v>1</v>
      </c>
      <c r="E62" s="8" t="s">
        <v>76</v>
      </c>
      <c r="F62" s="21">
        <v>44000</v>
      </c>
      <c r="G62" s="21">
        <f>D62*F62</f>
        <v>44000</v>
      </c>
    </row>
    <row r="63" spans="1:9" s="1" customFormat="1" ht="13.7" customHeight="1" x14ac:dyDescent="0.25">
      <c r="A63" s="4"/>
      <c r="B63" s="108" t="s">
        <v>41</v>
      </c>
      <c r="C63" s="109"/>
      <c r="D63" s="109"/>
      <c r="E63" s="109"/>
      <c r="F63" s="110"/>
      <c r="G63" s="111">
        <f>SUM(G62)</f>
        <v>44000</v>
      </c>
    </row>
    <row r="64" spans="1:9" s="1" customFormat="1" ht="12.2" customHeight="1" x14ac:dyDescent="0.25">
      <c r="A64" s="2"/>
      <c r="B64" s="112"/>
      <c r="C64" s="112"/>
      <c r="D64" s="112"/>
      <c r="E64" s="112"/>
      <c r="F64" s="113"/>
      <c r="G64" s="113"/>
    </row>
    <row r="65" spans="1:7" s="1" customFormat="1" ht="12.2" customHeight="1" x14ac:dyDescent="0.25">
      <c r="A65" s="36"/>
      <c r="B65" s="114" t="s">
        <v>42</v>
      </c>
      <c r="C65" s="115"/>
      <c r="D65" s="115"/>
      <c r="E65" s="115"/>
      <c r="F65" s="115"/>
      <c r="G65" s="116">
        <f>G26+G32+G40+G58+G63</f>
        <v>1162477.5</v>
      </c>
    </row>
    <row r="66" spans="1:7" s="1" customFormat="1" ht="12.2" customHeight="1" x14ac:dyDescent="0.25">
      <c r="A66" s="36"/>
      <c r="B66" s="117" t="s">
        <v>43</v>
      </c>
      <c r="C66" s="118"/>
      <c r="D66" s="118"/>
      <c r="E66" s="118"/>
      <c r="F66" s="118"/>
      <c r="G66" s="119">
        <f>G65*0.05</f>
        <v>58123.875</v>
      </c>
    </row>
    <row r="67" spans="1:7" s="1" customFormat="1" ht="12.2" customHeight="1" x14ac:dyDescent="0.25">
      <c r="A67" s="36"/>
      <c r="B67" s="120" t="s">
        <v>44</v>
      </c>
      <c r="C67" s="121"/>
      <c r="D67" s="121"/>
      <c r="E67" s="121"/>
      <c r="F67" s="121"/>
      <c r="G67" s="122">
        <f>G66+G65</f>
        <v>1220601.375</v>
      </c>
    </row>
    <row r="68" spans="1:7" s="1" customFormat="1" ht="12.2" customHeight="1" x14ac:dyDescent="0.25">
      <c r="A68" s="36"/>
      <c r="B68" s="117" t="s">
        <v>45</v>
      </c>
      <c r="C68" s="118"/>
      <c r="D68" s="118"/>
      <c r="E68" s="118"/>
      <c r="F68" s="118"/>
      <c r="G68" s="119">
        <f>G12</f>
        <v>2100000</v>
      </c>
    </row>
    <row r="69" spans="1:7" s="1" customFormat="1" ht="12.2" customHeight="1" x14ac:dyDescent="0.25">
      <c r="A69" s="36"/>
      <c r="B69" s="123" t="s">
        <v>46</v>
      </c>
      <c r="C69" s="124"/>
      <c r="D69" s="124"/>
      <c r="E69" s="124"/>
      <c r="F69" s="124"/>
      <c r="G69" s="147">
        <f>G67</f>
        <v>1220601.375</v>
      </c>
    </row>
    <row r="70" spans="1:7" s="1" customFormat="1" ht="12.2" customHeight="1" x14ac:dyDescent="0.25">
      <c r="A70" s="36"/>
      <c r="B70" s="37" t="s">
        <v>47</v>
      </c>
      <c r="C70" s="38"/>
      <c r="D70" s="38"/>
      <c r="E70" s="38"/>
      <c r="F70" s="38"/>
      <c r="G70" s="33"/>
    </row>
    <row r="71" spans="1:7" s="1" customFormat="1" ht="12.75" customHeight="1" thickBot="1" x14ac:dyDescent="0.3">
      <c r="A71" s="36"/>
      <c r="B71" s="39"/>
      <c r="C71" s="38"/>
      <c r="D71" s="38"/>
      <c r="E71" s="38"/>
      <c r="F71" s="38"/>
      <c r="G71" s="33"/>
    </row>
    <row r="72" spans="1:7" s="1" customFormat="1" ht="12.2" customHeight="1" x14ac:dyDescent="0.25">
      <c r="A72" s="36"/>
      <c r="B72" s="51" t="s">
        <v>48</v>
      </c>
      <c r="C72" s="52"/>
      <c r="D72" s="52"/>
      <c r="E72" s="52"/>
      <c r="F72" s="53"/>
      <c r="G72" s="33"/>
    </row>
    <row r="73" spans="1:7" s="1" customFormat="1" ht="12.2" customHeight="1" x14ac:dyDescent="0.25">
      <c r="A73" s="36"/>
      <c r="B73" s="54" t="s">
        <v>49</v>
      </c>
      <c r="C73" s="35"/>
      <c r="D73" s="35"/>
      <c r="E73" s="35"/>
      <c r="F73" s="55"/>
      <c r="G73" s="33"/>
    </row>
    <row r="74" spans="1:7" s="1" customFormat="1" ht="12.2" customHeight="1" x14ac:dyDescent="0.25">
      <c r="A74" s="36"/>
      <c r="B74" s="54" t="s">
        <v>50</v>
      </c>
      <c r="C74" s="35"/>
      <c r="D74" s="35"/>
      <c r="E74" s="35"/>
      <c r="F74" s="55"/>
      <c r="G74" s="33"/>
    </row>
    <row r="75" spans="1:7" s="1" customFormat="1" ht="12.2" customHeight="1" x14ac:dyDescent="0.25">
      <c r="A75" s="36"/>
      <c r="B75" s="54" t="s">
        <v>51</v>
      </c>
      <c r="C75" s="35"/>
      <c r="D75" s="35"/>
      <c r="E75" s="35"/>
      <c r="F75" s="55"/>
      <c r="G75" s="33"/>
    </row>
    <row r="76" spans="1:7" s="1" customFormat="1" ht="12.2" customHeight="1" x14ac:dyDescent="0.25">
      <c r="A76" s="36"/>
      <c r="B76" s="54" t="s">
        <v>52</v>
      </c>
      <c r="C76" s="35"/>
      <c r="D76" s="35"/>
      <c r="E76" s="35"/>
      <c r="F76" s="55"/>
      <c r="G76" s="33"/>
    </row>
    <row r="77" spans="1:7" s="1" customFormat="1" ht="12.2" customHeight="1" x14ac:dyDescent="0.25">
      <c r="A77" s="36"/>
      <c r="B77" s="54" t="s">
        <v>53</v>
      </c>
      <c r="C77" s="35"/>
      <c r="D77" s="35"/>
      <c r="E77" s="35"/>
      <c r="F77" s="55"/>
      <c r="G77" s="33"/>
    </row>
    <row r="78" spans="1:7" s="1" customFormat="1" ht="12.75" customHeight="1" thickBot="1" x14ac:dyDescent="0.3">
      <c r="A78" s="36"/>
      <c r="B78" s="56" t="s">
        <v>54</v>
      </c>
      <c r="C78" s="57"/>
      <c r="D78" s="57"/>
      <c r="E78" s="57"/>
      <c r="F78" s="58"/>
      <c r="G78" s="33"/>
    </row>
    <row r="79" spans="1:7" s="1" customFormat="1" ht="12.75" customHeight="1" x14ac:dyDescent="0.25">
      <c r="A79" s="36"/>
      <c r="B79" s="49"/>
      <c r="C79" s="35"/>
      <c r="D79" s="35"/>
      <c r="E79" s="35"/>
      <c r="F79" s="35"/>
      <c r="G79" s="33"/>
    </row>
    <row r="80" spans="1:7" s="1" customFormat="1" ht="15" customHeight="1" thickBot="1" x14ac:dyDescent="0.3">
      <c r="A80" s="36"/>
      <c r="B80" s="162" t="s">
        <v>55</v>
      </c>
      <c r="C80" s="163"/>
      <c r="D80" s="48"/>
      <c r="E80" s="27"/>
      <c r="F80" s="27"/>
      <c r="G80" s="33"/>
    </row>
    <row r="81" spans="1:7" s="1" customFormat="1" ht="12.2" customHeight="1" x14ac:dyDescent="0.25">
      <c r="A81" s="36"/>
      <c r="B81" s="41" t="s">
        <v>40</v>
      </c>
      <c r="C81" s="28" t="s">
        <v>104</v>
      </c>
      <c r="D81" s="42" t="s">
        <v>56</v>
      </c>
      <c r="E81" s="27"/>
      <c r="F81" s="27"/>
      <c r="G81" s="33"/>
    </row>
    <row r="82" spans="1:7" s="1" customFormat="1" ht="12.2" customHeight="1" x14ac:dyDescent="0.25">
      <c r="A82" s="36"/>
      <c r="B82" s="43" t="s">
        <v>57</v>
      </c>
      <c r="C82" s="29">
        <f>G26</f>
        <v>387000</v>
      </c>
      <c r="D82" s="44">
        <f>(C82/C88)</f>
        <v>0.31705682782800404</v>
      </c>
      <c r="E82" s="27"/>
      <c r="F82" s="27"/>
      <c r="G82" s="33"/>
    </row>
    <row r="83" spans="1:7" s="1" customFormat="1" ht="12.2" customHeight="1" x14ac:dyDescent="0.25">
      <c r="A83" s="36"/>
      <c r="B83" s="43" t="s">
        <v>58</v>
      </c>
      <c r="C83" s="29">
        <f>G32</f>
        <v>60000</v>
      </c>
      <c r="D83" s="44">
        <f>C83/C88</f>
        <v>4.9156097337675043E-2</v>
      </c>
      <c r="E83" s="27"/>
      <c r="F83" s="27"/>
      <c r="G83" s="33"/>
    </row>
    <row r="84" spans="1:7" s="1" customFormat="1" ht="12.2" customHeight="1" x14ac:dyDescent="0.25">
      <c r="A84" s="36"/>
      <c r="B84" s="43" t="s">
        <v>59</v>
      </c>
      <c r="C84" s="29">
        <f>G40</f>
        <v>75000</v>
      </c>
      <c r="D84" s="44">
        <f>C84/C88</f>
        <v>6.144512167209381E-2</v>
      </c>
      <c r="E84" s="27"/>
      <c r="F84" s="27"/>
      <c r="G84" s="33"/>
    </row>
    <row r="85" spans="1:7" s="1" customFormat="1" ht="12.2" customHeight="1" x14ac:dyDescent="0.25">
      <c r="A85" s="36"/>
      <c r="B85" s="43" t="s">
        <v>29</v>
      </c>
      <c r="C85" s="29">
        <f>G58</f>
        <v>596477.5</v>
      </c>
      <c r="D85" s="44">
        <f>C85/C88</f>
        <v>0.48867510082888443</v>
      </c>
      <c r="E85" s="27"/>
      <c r="F85" s="27"/>
      <c r="G85" s="33"/>
    </row>
    <row r="86" spans="1:7" s="1" customFormat="1" ht="12.2" customHeight="1" x14ac:dyDescent="0.25">
      <c r="A86" s="36"/>
      <c r="B86" s="43" t="s">
        <v>60</v>
      </c>
      <c r="C86" s="30">
        <f>G63</f>
        <v>44000</v>
      </c>
      <c r="D86" s="44">
        <f>C86/C88</f>
        <v>3.6047804714295036E-2</v>
      </c>
      <c r="E86" s="32"/>
      <c r="F86" s="32"/>
      <c r="G86" s="33"/>
    </row>
    <row r="87" spans="1:7" s="1" customFormat="1" ht="12.2" customHeight="1" x14ac:dyDescent="0.25">
      <c r="A87" s="36"/>
      <c r="B87" s="43" t="s">
        <v>61</v>
      </c>
      <c r="C87" s="30">
        <f>G66</f>
        <v>58123.875</v>
      </c>
      <c r="D87" s="44">
        <f>C87/C88</f>
        <v>4.7619047619047616E-2</v>
      </c>
      <c r="E87" s="32"/>
      <c r="F87" s="32"/>
      <c r="G87" s="33"/>
    </row>
    <row r="88" spans="1:7" s="1" customFormat="1" ht="12.75" customHeight="1" thickBot="1" x14ac:dyDescent="0.3">
      <c r="A88" s="36"/>
      <c r="B88" s="45" t="s">
        <v>62</v>
      </c>
      <c r="C88" s="46">
        <f>SUM(C82:C87)</f>
        <v>1220601.375</v>
      </c>
      <c r="D88" s="47">
        <f>SUM(D82:D87)</f>
        <v>1</v>
      </c>
      <c r="E88" s="32"/>
      <c r="F88" s="32"/>
      <c r="G88" s="33"/>
    </row>
    <row r="89" spans="1:7" s="1" customFormat="1" ht="12.2" customHeight="1" x14ac:dyDescent="0.25">
      <c r="A89" s="36"/>
      <c r="B89" s="39"/>
      <c r="C89" s="38"/>
      <c r="D89" s="38"/>
      <c r="E89" s="38"/>
      <c r="F89" s="38"/>
      <c r="G89" s="33"/>
    </row>
    <row r="90" spans="1:7" s="1" customFormat="1" ht="12.75" customHeight="1" x14ac:dyDescent="0.25">
      <c r="A90" s="36"/>
      <c r="B90" s="40"/>
      <c r="C90" s="38"/>
      <c r="D90" s="38"/>
      <c r="E90" s="38"/>
      <c r="F90" s="38"/>
      <c r="G90" s="33"/>
    </row>
    <row r="91" spans="1:7" s="1" customFormat="1" ht="12.2" customHeight="1" thickBot="1" x14ac:dyDescent="0.3">
      <c r="A91" s="26"/>
      <c r="B91" s="60"/>
      <c r="C91" s="61" t="s">
        <v>101</v>
      </c>
      <c r="D91" s="62"/>
      <c r="E91" s="63"/>
      <c r="F91" s="31"/>
      <c r="G91" s="33"/>
    </row>
    <row r="92" spans="1:7" s="1" customFormat="1" ht="12.2" customHeight="1" x14ac:dyDescent="0.25">
      <c r="A92" s="36"/>
      <c r="B92" s="64" t="s">
        <v>103</v>
      </c>
      <c r="C92" s="148">
        <v>5000</v>
      </c>
      <c r="D92" s="148">
        <v>6000</v>
      </c>
      <c r="E92" s="149">
        <v>7000</v>
      </c>
      <c r="F92" s="59"/>
      <c r="G92" s="34"/>
    </row>
    <row r="93" spans="1:7" s="1" customFormat="1" ht="12.75" customHeight="1" thickBot="1" x14ac:dyDescent="0.3">
      <c r="A93" s="36"/>
      <c r="B93" s="45" t="s">
        <v>102</v>
      </c>
      <c r="C93" s="46">
        <f>(G67/C92)</f>
        <v>244.12027499999999</v>
      </c>
      <c r="D93" s="46">
        <f>(G67/D92)</f>
        <v>203.43356249999999</v>
      </c>
      <c r="E93" s="65">
        <f>(G67/E92)</f>
        <v>174.37162499999999</v>
      </c>
      <c r="F93" s="59"/>
      <c r="G93" s="34"/>
    </row>
    <row r="94" spans="1:7" s="1" customFormat="1" ht="15.6" customHeight="1" x14ac:dyDescent="0.25">
      <c r="A94" s="36"/>
      <c r="B94" s="50" t="s">
        <v>63</v>
      </c>
      <c r="C94" s="35"/>
      <c r="D94" s="35"/>
      <c r="E94" s="35"/>
      <c r="F94" s="35"/>
      <c r="G94" s="35"/>
    </row>
  </sheetData>
  <mergeCells count="8"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ARVEJAS VERDES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2022-07-05T17:43:34Z</dcterms:modified>
</cp:coreProperties>
</file>