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verdi\Desktop\Asistencia Financiera\Fichas Técnicas\Purranque\"/>
    </mc:Choice>
  </mc:AlternateContent>
  <bookViews>
    <workbookView xWindow="0" yWindow="0" windowWidth="17470" windowHeight="4940"/>
  </bookViews>
  <sheets>
    <sheet name="AVENA GRA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8" i="1"/>
  <c r="F37" i="1"/>
  <c r="F39" i="1"/>
  <c r="C92" i="1" l="1"/>
  <c r="G22" i="1"/>
  <c r="G21" i="1"/>
  <c r="G50" i="1"/>
  <c r="G49" i="1"/>
  <c r="G48" i="1"/>
  <c r="G47" i="1"/>
  <c r="G40" i="1"/>
  <c r="G39" i="1"/>
  <c r="G38" i="1"/>
  <c r="G37" i="1"/>
  <c r="G24" i="1"/>
  <c r="G23" i="1"/>
  <c r="G12" i="1"/>
  <c r="G28" i="1" l="1"/>
  <c r="C82" i="1" s="1"/>
  <c r="G63" i="1" l="1"/>
  <c r="G68" i="1"/>
  <c r="G57" i="1" l="1"/>
  <c r="C85" i="1" s="1"/>
  <c r="G43" i="1"/>
  <c r="C84" i="1" s="1"/>
  <c r="G65" i="1" l="1"/>
  <c r="G66" i="1" s="1"/>
  <c r="G67" i="1" l="1"/>
  <c r="C87" i="1"/>
  <c r="G69" i="1" l="1"/>
  <c r="E93" i="1"/>
  <c r="D93" i="1"/>
  <c r="C93" i="1"/>
  <c r="C88" i="1"/>
  <c r="D87" i="1" s="1"/>
  <c r="D85" i="1" l="1"/>
  <c r="D82" i="1"/>
  <c r="D86" i="1"/>
  <c r="D84" i="1"/>
  <c r="D88" i="1" l="1"/>
</calcChain>
</file>

<file path=xl/sharedStrings.xml><?xml version="1.0" encoding="utf-8"?>
<sst xmlns="http://schemas.openxmlformats.org/spreadsheetml/2006/main" count="130" uniqueCount="94">
  <si>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</si>
  <si>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</si>
  <si>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</si>
  <si>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</si>
  <si>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</si>
  <si>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</si>
  <si>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</si>
  <si>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</si>
  <si>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</si>
  <si>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</si>
  <si>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</si>
  <si>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</si>
  <si>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</si>
  <si>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</si>
  <si>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</si>
  <si>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</si>
  <si>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</si>
  <si>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</si>
  <si>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</si>
  <si>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</si>
  <si>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</si>
  <si>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</si>
  <si>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</si>
  <si>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</si>
  <si>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</si>
  <si>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</si>
  <si>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</si>
  <si>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</si>
  <si>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</si>
  <si>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</si>
  <si>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Cosecha Automotriz</t>
  </si>
  <si>
    <t>Subtotal Costo Maquinaria</t>
  </si>
  <si>
    <t>INSUMOS</t>
  </si>
  <si>
    <t>Insumos</t>
  </si>
  <si>
    <t>Unidad (Kg/l/u)</t>
  </si>
  <si>
    <t>Cantidad (Kg/l/u)</t>
  </si>
  <si>
    <t>SEMILLA</t>
  </si>
  <si>
    <t>Kg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</si>
  <si>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</si>
  <si>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</si>
  <si>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</si>
  <si>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</si>
  <si>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</si>
  <si>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</si>
  <si>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</si>
  <si>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</si>
  <si>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</si>
  <si>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</si>
  <si>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</si>
  <si>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</si>
  <si>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</si>
  <si>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</si>
  <si>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</si>
  <si>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</si>
  <si>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</si>
  <si>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</si>
  <si>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</si>
  <si>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</si>
  <si>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</si>
  <si>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</si>
  <si>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</si>
  <si>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</si>
  <si>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</si>
  <si>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</si>
  <si>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</si>
  <si>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</si>
  <si>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</si>
  <si>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</si>
  <si>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</si>
  <si>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AVENA</t>
  </si>
  <si>
    <t>STRIGOSA</t>
  </si>
  <si>
    <t>MEDIO</t>
  </si>
  <si>
    <t>LOS LAGOS</t>
  </si>
  <si>
    <t>PURRANQUE</t>
  </si>
  <si>
    <t>MERCADO INTERNO</t>
  </si>
  <si>
    <t>Desinfección de semillas</t>
  </si>
  <si>
    <t>Jun-Ago</t>
  </si>
  <si>
    <t>Aplicación Fertilizante</t>
  </si>
  <si>
    <t>Jun-Ago-Sep</t>
  </si>
  <si>
    <t>Aplicación Herbicidas</t>
  </si>
  <si>
    <t>Agosto</t>
  </si>
  <si>
    <t>Preparación de cosecha</t>
  </si>
  <si>
    <t>Dic-Ene</t>
  </si>
  <si>
    <t>Abr-May</t>
  </si>
  <si>
    <t>Rastraje</t>
  </si>
  <si>
    <t>Abr-May-Jun-Ago</t>
  </si>
  <si>
    <t>Siembra Mecanizada y otros</t>
  </si>
  <si>
    <t>Ene-Febr</t>
  </si>
  <si>
    <t>Nitromag</t>
  </si>
  <si>
    <t>Superfosfato triple</t>
  </si>
  <si>
    <t>Julio</t>
  </si>
  <si>
    <t>Muriato de Potasio</t>
  </si>
  <si>
    <t>Febrero - marzo 2022</t>
  </si>
  <si>
    <t>Febrero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</si>
</sst>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* #,##0_-;\-* #,##0_-;_-* &quot;-&quot;??_-;_-@_-"/>
  </numFmts>
  <fonts count="23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</font>
    <font>
      <sz val="11"/>
      <color indexed="8"/>
      <name val="Arial Narrow"/>
      <family val="2"/>
    </font>
    <font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 applyNumberFormat="0" applyFill="0" applyBorder="0" applyProtection="0"/>
    <xf numFmtId="164" fontId="20" fillId="0" borderId="0" applyFont="0" applyFill="0" applyBorder="0" applyAlignment="0" applyProtection="0"/>
  </cellStyleXfs>
  <cellXfs count="173">
    <xf numFmtId="0" fontId="0" fillId="0" borderId="0" xfId="0" applyFont="1" applyAlignment="1"/>
    <xf numFmtId="49" fontId="1" fillId="3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wrapText="1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9" fontId="14" fillId="8" borderId="24" xfId="0" applyNumberFormat="1" applyFont="1" applyFill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0" fontId="14" fillId="2" borderId="6" xfId="0" applyNumberFormat="1" applyFont="1" applyFill="1" applyBorder="1" applyAlignment="1">
      <alignment vertical="center"/>
    </xf>
    <xf numFmtId="167" fontId="14" fillId="2" borderId="6" xfId="0" applyNumberFormat="1" applyFont="1" applyFill="1" applyBorder="1" applyAlignment="1">
      <alignment vertical="center"/>
    </xf>
    <xf numFmtId="0" fontId="11" fillId="7" borderId="22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166" fontId="1" fillId="2" borderId="23" xfId="0" applyNumberFormat="1" applyFont="1" applyFill="1" applyBorder="1" applyAlignment="1">
      <alignment vertical="center"/>
    </xf>
    <xf numFmtId="166" fontId="18" fillId="2" borderId="23" xfId="0" applyNumberFormat="1" applyFont="1" applyFill="1" applyBorder="1" applyAlignment="1">
      <alignment vertical="center"/>
    </xf>
    <xf numFmtId="49" fontId="0" fillId="2" borderId="23" xfId="0" applyNumberFormat="1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49" fontId="14" fillId="8" borderId="35" xfId="0" applyNumberFormat="1" applyFont="1" applyFill="1" applyBorder="1" applyAlignment="1">
      <alignment vertical="center"/>
    </xf>
    <xf numFmtId="49" fontId="14" fillId="2" borderId="37" xfId="0" applyNumberFormat="1" applyFont="1" applyFill="1" applyBorder="1" applyAlignment="1">
      <alignment vertical="center"/>
    </xf>
    <xf numFmtId="49" fontId="14" fillId="8" borderId="39" xfId="0" applyNumberFormat="1" applyFont="1" applyFill="1" applyBorder="1" applyAlignment="1">
      <alignment vertical="center"/>
    </xf>
    <xf numFmtId="167" fontId="14" fillId="8" borderId="40" xfId="0" applyNumberFormat="1" applyFont="1" applyFill="1" applyBorder="1" applyAlignment="1">
      <alignment vertical="center"/>
    </xf>
    <xf numFmtId="9" fontId="14" fillId="8" borderId="41" xfId="0" applyNumberFormat="1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6" fillId="2" borderId="23" xfId="0" applyNumberFormat="1" applyFont="1" applyFill="1" applyBorder="1" applyAlignment="1">
      <alignment vertical="center"/>
    </xf>
    <xf numFmtId="49" fontId="14" fillId="2" borderId="45" xfId="0" applyNumberFormat="1" applyFont="1" applyFill="1" applyBorder="1" applyAlignment="1">
      <alignment vertical="center"/>
    </xf>
    <xf numFmtId="49" fontId="16" fillId="2" borderId="48" xfId="0" applyNumberFormat="1" applyFont="1" applyFill="1" applyBorder="1" applyAlignment="1">
      <alignment vertical="center"/>
    </xf>
    <xf numFmtId="49" fontId="16" fillId="2" borderId="50" xfId="0" applyNumberFormat="1" applyFont="1" applyFill="1" applyBorder="1" applyAlignment="1">
      <alignment vertical="center"/>
    </xf>
    <xf numFmtId="0" fontId="14" fillId="7" borderId="23" xfId="0" applyFont="1" applyFill="1" applyBorder="1" applyAlignment="1">
      <alignment vertical="center"/>
    </xf>
    <xf numFmtId="0" fontId="11" fillId="9" borderId="22" xfId="0" applyFont="1" applyFill="1" applyBorder="1" applyAlignment="1">
      <alignment vertical="center"/>
    </xf>
    <xf numFmtId="49" fontId="19" fillId="9" borderId="23" xfId="0" applyNumberFormat="1" applyFont="1" applyFill="1" applyBorder="1" applyAlignment="1">
      <alignment vertical="center"/>
    </xf>
    <xf numFmtId="0" fontId="11" fillId="9" borderId="23" xfId="0" applyFont="1" applyFill="1" applyBorder="1" applyAlignment="1">
      <alignment vertical="center"/>
    </xf>
    <xf numFmtId="0" fontId="11" fillId="9" borderId="53" xfId="0" applyFont="1" applyFill="1" applyBorder="1" applyAlignment="1">
      <alignment vertical="center"/>
    </xf>
    <xf numFmtId="49" fontId="14" fillId="8" borderId="54" xfId="0" applyNumberFormat="1" applyFont="1" applyFill="1" applyBorder="1" applyAlignment="1">
      <alignment vertical="center"/>
    </xf>
    <xf numFmtId="0" fontId="14" fillId="8" borderId="56" xfId="0" applyNumberFormat="1" applyFont="1" applyFill="1" applyBorder="1" applyAlignment="1">
      <alignment vertical="center"/>
    </xf>
    <xf numFmtId="167" fontId="14" fillId="8" borderId="4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right"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0" fontId="0" fillId="0" borderId="23" xfId="0" applyNumberFormat="1" applyFont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vertical="center"/>
    </xf>
    <xf numFmtId="49" fontId="10" fillId="5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6" fillId="2" borderId="47" xfId="0" applyFont="1" applyFill="1" applyBorder="1" applyAlignment="1">
      <alignment vertical="center"/>
    </xf>
    <xf numFmtId="0" fontId="16" fillId="2" borderId="49" xfId="0" applyFont="1" applyFill="1" applyBorder="1" applyAlignment="1">
      <alignment vertical="center"/>
    </xf>
    <xf numFmtId="0" fontId="16" fillId="2" borderId="51" xfId="0" applyFont="1" applyFill="1" applyBorder="1" applyAlignment="1">
      <alignment vertical="center"/>
    </xf>
    <xf numFmtId="0" fontId="16" fillId="2" borderId="52" xfId="0" applyFont="1" applyFill="1" applyBorder="1" applyAlignment="1">
      <alignment vertical="center"/>
    </xf>
    <xf numFmtId="0" fontId="16" fillId="9" borderId="44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49" fontId="16" fillId="8" borderId="36" xfId="0" applyNumberFormat="1" applyFont="1" applyFill="1" applyBorder="1" applyAlignment="1">
      <alignment vertical="center"/>
    </xf>
    <xf numFmtId="9" fontId="16" fillId="2" borderId="38" xfId="0" applyNumberFormat="1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 vertical="center"/>
    </xf>
    <xf numFmtId="168" fontId="4" fillId="2" borderId="6" xfId="0" applyNumberFormat="1" applyFont="1" applyFill="1" applyBorder="1" applyAlignment="1">
      <alignment horizontal="right" vertical="center" wrapText="1"/>
    </xf>
    <xf numFmtId="2" fontId="4" fillId="2" borderId="6" xfId="0" applyNumberFormat="1" applyFont="1" applyFill="1" applyBorder="1" applyAlignment="1">
      <alignment vertical="center" wrapText="1"/>
    </xf>
    <xf numFmtId="168" fontId="8" fillId="2" borderId="6" xfId="0" applyNumberFormat="1" applyFont="1" applyFill="1" applyBorder="1" applyAlignment="1">
      <alignment horizontal="left" vertical="center" wrapText="1"/>
    </xf>
    <xf numFmtId="168" fontId="4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0" fontId="21" fillId="2" borderId="6" xfId="0" applyNumberFormat="1" applyFont="1" applyFill="1" applyBorder="1" applyAlignment="1">
      <alignment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0" fontId="22" fillId="0" borderId="57" xfId="0" applyFont="1" applyBorder="1" applyAlignment="1" applyProtection="1">
      <alignment horizontal="left" vertical="center"/>
    </xf>
    <xf numFmtId="0" fontId="22" fillId="0" borderId="57" xfId="0" applyFont="1" applyBorder="1" applyAlignment="1">
      <alignment horizontal="center" vertical="center"/>
    </xf>
    <xf numFmtId="0" fontId="22" fillId="0" borderId="57" xfId="0" applyFont="1" applyBorder="1" applyAlignment="1" applyProtection="1">
      <alignment horizontal="center" vertical="center"/>
      <protection locked="0"/>
    </xf>
    <xf numFmtId="0" fontId="22" fillId="0" borderId="57" xfId="0" applyFont="1" applyBorder="1" applyAlignment="1" applyProtection="1">
      <alignment horizontal="center" vertical="center"/>
    </xf>
    <xf numFmtId="168" fontId="22" fillId="0" borderId="57" xfId="1" applyNumberFormat="1" applyFont="1" applyBorder="1" applyAlignment="1" applyProtection="1">
      <alignment vertical="center"/>
    </xf>
    <xf numFmtId="168" fontId="22" fillId="0" borderId="57" xfId="1" applyNumberFormat="1" applyFont="1" applyBorder="1" applyAlignment="1">
      <alignment vertical="center"/>
    </xf>
    <xf numFmtId="3" fontId="14" fillId="8" borderId="55" xfId="0" applyNumberFormat="1" applyFont="1" applyFill="1" applyBorder="1" applyAlignment="1">
      <alignment vertical="center"/>
    </xf>
    <xf numFmtId="168" fontId="4" fillId="10" borderId="6" xfId="0" applyNumberFormat="1" applyFont="1" applyFill="1" applyBorder="1" applyAlignment="1">
      <alignment vertical="center"/>
    </xf>
    <xf numFmtId="17" fontId="4" fillId="10" borderId="6" xfId="0" applyNumberFormat="1" applyFont="1" applyFill="1" applyBorder="1" applyAlignment="1">
      <alignment horizontal="right" vertical="center"/>
    </xf>
    <xf numFmtId="49" fontId="19" fillId="9" borderId="42" xfId="0" applyNumberFormat="1" applyFont="1" applyFill="1" applyBorder="1" applyAlignment="1">
      <alignment vertical="center"/>
    </xf>
    <xf numFmtId="0" fontId="14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7</xdr:col>
      <xdr:colOff>19050</xdr:colOff>
      <xdr:row>7</xdr:row>
      <xdr:rowOff>70184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228600"/>
          <a:ext cx="58547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topLeftCell="A4" workbookViewId="0">
      <selection activeCell="K11" sqref="K11"/>
    </sheetView>
  </sheetViews>
  <sheetFormatPr baseColWidth="10" defaultColWidth="10.81640625" defaultRowHeight="11.25" customHeight="1" x14ac:dyDescent="0.35"/>
  <cols>
    <col min="1" max="1" width="4.453125" style="81" customWidth="1"/>
    <col min="2" max="2" width="16.7265625" style="81" customWidth="1"/>
    <col min="3" max="3" width="19.453125" style="81" customWidth="1"/>
    <col min="4" max="4" width="9.453125" style="81" customWidth="1"/>
    <col min="5" max="5" width="14.453125" style="81" customWidth="1"/>
    <col min="6" max="6" width="11" style="81" customWidth="1"/>
    <col min="7" max="7" width="12.453125" style="81" customWidth="1"/>
    <col min="8" max="255" width="10.81640625" style="81" customWidth="1"/>
    <col min="256" max="16384" width="10.81640625" style="82"/>
  </cols>
  <sheetData>
    <row r="1" spans="1:7" ht="15" customHeight="1" x14ac:dyDescent="0.35">
      <c r="A1" s="80"/>
      <c r="B1" s="80"/>
      <c r="C1" s="80"/>
      <c r="D1" s="80"/>
      <c r="E1" s="80"/>
      <c r="F1" s="80"/>
      <c r="G1" s="80"/>
    </row>
    <row r="2" spans="1:7" ht="15" customHeight="1" x14ac:dyDescent="0.35">
      <c r="A2" s="80"/>
      <c r="B2" s="80"/>
      <c r="C2" s="80"/>
      <c r="D2" s="80"/>
      <c r="E2" s="80"/>
      <c r="F2" s="80"/>
      <c r="G2" s="80"/>
    </row>
    <row r="3" spans="1:7" ht="15" customHeight="1" x14ac:dyDescent="0.35">
      <c r="A3" s="80"/>
      <c r="B3" s="80"/>
      <c r="C3" s="80"/>
      <c r="D3" s="80"/>
      <c r="E3" s="80"/>
      <c r="F3" s="80"/>
      <c r="G3" s="80"/>
    </row>
    <row r="4" spans="1:7" ht="15" customHeight="1" x14ac:dyDescent="0.35">
      <c r="A4" s="80"/>
      <c r="B4" s="80"/>
      <c r="C4" s="80"/>
      <c r="D4" s="80"/>
      <c r="E4" s="80"/>
      <c r="F4" s="80"/>
      <c r="G4" s="80"/>
    </row>
    <row r="5" spans="1:7" ht="15" customHeight="1" x14ac:dyDescent="0.35">
      <c r="A5" s="80"/>
      <c r="B5" s="80"/>
      <c r="C5" s="80"/>
      <c r="D5" s="80"/>
      <c r="E5" s="80"/>
      <c r="F5" s="80"/>
      <c r="G5" s="80"/>
    </row>
    <row r="6" spans="1:7" ht="15" customHeight="1" x14ac:dyDescent="0.35">
      <c r="A6" s="80"/>
      <c r="B6" s="80"/>
      <c r="C6" s="80"/>
      <c r="D6" s="80"/>
      <c r="E6" s="80"/>
      <c r="F6" s="80"/>
      <c r="G6" s="80"/>
    </row>
    <row r="7" spans="1:7" ht="15" customHeight="1" x14ac:dyDescent="0.35">
      <c r="A7" s="80"/>
      <c r="B7" s="80"/>
      <c r="C7" s="80"/>
      <c r="D7" s="80"/>
      <c r="E7" s="80"/>
      <c r="F7" s="80"/>
      <c r="G7" s="80"/>
    </row>
    <row r="8" spans="1:7" ht="15" customHeight="1" x14ac:dyDescent="0.35">
      <c r="A8" s="80"/>
      <c r="B8" s="83"/>
      <c r="C8" s="84"/>
      <c r="D8" s="80"/>
      <c r="E8" s="84"/>
      <c r="F8" s="84"/>
      <c r="G8" s="84"/>
    </row>
    <row r="9" spans="1:7" ht="12" customHeight="1" x14ac:dyDescent="0.35">
      <c r="A9" s="85"/>
      <c r="B9" s="1" t="s">
        <v>0</v>
      </c>
      <c r="C9" s="141" t="s">
        <v>69</v>
      </c>
      <c r="D9" s="86"/>
      <c r="E9" s="167" t="s">
        <v>1</v>
      </c>
      <c r="F9" s="168"/>
      <c r="G9" s="87">
        <v>75</v>
      </c>
    </row>
    <row r="10" spans="1:7" ht="38.25" customHeight="1" x14ac:dyDescent="0.35">
      <c r="A10" s="85"/>
      <c r="B10" s="2" t="s">
        <v>2</v>
      </c>
      <c r="C10" s="127" t="s">
        <v>70</v>
      </c>
      <c r="D10" s="88"/>
      <c r="E10" s="165" t="s">
        <v>3</v>
      </c>
      <c r="F10" s="166"/>
      <c r="G10" s="162" t="s">
        <v>92</v>
      </c>
    </row>
    <row r="11" spans="1:7" ht="18" customHeight="1" x14ac:dyDescent="0.35">
      <c r="A11" s="85"/>
      <c r="B11" s="2" t="s">
        <v>4</v>
      </c>
      <c r="C11" s="142" t="s">
        <v>71</v>
      </c>
      <c r="D11" s="88"/>
      <c r="E11" s="165" t="s">
        <v>5</v>
      </c>
      <c r="F11" s="166"/>
      <c r="G11" s="117">
        <v>64260</v>
      </c>
    </row>
    <row r="12" spans="1:7" ht="11.25" customHeight="1" x14ac:dyDescent="0.35">
      <c r="A12" s="85"/>
      <c r="B12" s="2" t="s">
        <v>6</v>
      </c>
      <c r="C12" s="143" t="s">
        <v>72</v>
      </c>
      <c r="D12" s="88"/>
      <c r="E12" s="91" t="s">
        <v>7</v>
      </c>
      <c r="F12" s="92"/>
      <c r="G12" s="145">
        <f>+G11*G9</f>
        <v>4819500</v>
      </c>
    </row>
    <row r="13" spans="1:7" ht="11.25" customHeight="1" x14ac:dyDescent="0.35">
      <c r="A13" s="85"/>
      <c r="B13" s="2" t="s">
        <v>8</v>
      </c>
      <c r="C13" s="142" t="s">
        <v>73</v>
      </c>
      <c r="D13" s="88"/>
      <c r="E13" s="165" t="s">
        <v>9</v>
      </c>
      <c r="F13" s="166"/>
      <c r="G13" s="142" t="s">
        <v>74</v>
      </c>
    </row>
    <row r="14" spans="1:7" ht="13.5" customHeight="1" x14ac:dyDescent="0.35">
      <c r="A14" s="85"/>
      <c r="B14" s="2" t="s">
        <v>10</v>
      </c>
      <c r="C14" s="142" t="s">
        <v>73</v>
      </c>
      <c r="D14" s="88"/>
      <c r="E14" s="165" t="s">
        <v>11</v>
      </c>
      <c r="F14" s="166"/>
      <c r="G14" s="144" t="s">
        <v>93</v>
      </c>
    </row>
    <row r="15" spans="1:7" ht="25.5" customHeight="1" x14ac:dyDescent="0.35">
      <c r="A15" s="85"/>
      <c r="B15" s="2" t="s">
        <v>12</v>
      </c>
      <c r="C15" s="144">
        <v>44713</v>
      </c>
      <c r="D15" s="88"/>
      <c r="E15" s="169" t="s">
        <v>13</v>
      </c>
      <c r="F15" s="170"/>
      <c r="G15" s="90" t="s">
        <v>14</v>
      </c>
    </row>
    <row r="16" spans="1:7" ht="12" customHeight="1" x14ac:dyDescent="0.35">
      <c r="A16" s="80"/>
      <c r="B16" s="95"/>
      <c r="C16" s="96"/>
      <c r="D16" s="6"/>
      <c r="E16" s="97"/>
      <c r="F16" s="97"/>
      <c r="G16" s="98"/>
    </row>
    <row r="17" spans="1:7" ht="12" customHeight="1" x14ac:dyDescent="0.35">
      <c r="A17" s="99"/>
      <c r="B17" s="171" t="s">
        <v>15</v>
      </c>
      <c r="C17" s="172"/>
      <c r="D17" s="172"/>
      <c r="E17" s="172"/>
      <c r="F17" s="172"/>
      <c r="G17" s="172"/>
    </row>
    <row r="18" spans="1:7" ht="12" customHeight="1" x14ac:dyDescent="0.35">
      <c r="A18" s="80"/>
      <c r="B18" s="100"/>
      <c r="C18" s="101"/>
      <c r="D18" s="101"/>
      <c r="E18" s="101"/>
      <c r="F18" s="102"/>
      <c r="G18" s="102"/>
    </row>
    <row r="19" spans="1:7" ht="12" customHeight="1" x14ac:dyDescent="0.35">
      <c r="A19" s="85"/>
      <c r="B19" s="4" t="s">
        <v>16</v>
      </c>
      <c r="C19" s="5"/>
      <c r="D19" s="6"/>
      <c r="E19" s="6"/>
      <c r="F19" s="6"/>
      <c r="G19" s="6"/>
    </row>
    <row r="20" spans="1:7" ht="24" customHeight="1" x14ac:dyDescent="0.35">
      <c r="A20" s="99"/>
      <c r="B20" s="7" t="s">
        <v>17</v>
      </c>
      <c r="C20" s="7" t="s">
        <v>18</v>
      </c>
      <c r="D20" s="7" t="s">
        <v>19</v>
      </c>
      <c r="E20" s="7" t="s">
        <v>20</v>
      </c>
      <c r="F20" s="7" t="s">
        <v>21</v>
      </c>
      <c r="G20" s="7" t="s">
        <v>22</v>
      </c>
    </row>
    <row r="21" spans="1:7" ht="12.75" customHeight="1" x14ac:dyDescent="0.35">
      <c r="A21" s="99"/>
      <c r="B21" s="154" t="s">
        <v>75</v>
      </c>
      <c r="C21" s="155" t="s">
        <v>23</v>
      </c>
      <c r="D21" s="156">
        <v>0.5</v>
      </c>
      <c r="E21" s="157" t="s">
        <v>76</v>
      </c>
      <c r="F21" s="158">
        <v>18500</v>
      </c>
      <c r="G21" s="159">
        <f>F21*D21</f>
        <v>9250</v>
      </c>
    </row>
    <row r="22" spans="1:7" ht="25.5" customHeight="1" x14ac:dyDescent="0.35">
      <c r="A22" s="99"/>
      <c r="B22" s="154" t="s">
        <v>77</v>
      </c>
      <c r="C22" s="155" t="s">
        <v>23</v>
      </c>
      <c r="D22" s="156">
        <v>0.5</v>
      </c>
      <c r="E22" s="157" t="s">
        <v>78</v>
      </c>
      <c r="F22" s="158">
        <v>18500</v>
      </c>
      <c r="G22" s="159">
        <f>F22*D22</f>
        <v>9250</v>
      </c>
    </row>
    <row r="23" spans="1:7" ht="12.75" customHeight="1" x14ac:dyDescent="0.35">
      <c r="A23" s="99"/>
      <c r="B23" s="154" t="s">
        <v>79</v>
      </c>
      <c r="C23" s="155" t="s">
        <v>23</v>
      </c>
      <c r="D23" s="156">
        <v>0.5</v>
      </c>
      <c r="E23" s="157" t="s">
        <v>80</v>
      </c>
      <c r="F23" s="158">
        <v>18500</v>
      </c>
      <c r="G23" s="159">
        <f>F23*D23</f>
        <v>9250</v>
      </c>
    </row>
    <row r="24" spans="1:7" ht="12.75" customHeight="1" x14ac:dyDescent="0.35">
      <c r="A24" s="99"/>
      <c r="B24" s="154" t="s">
        <v>81</v>
      </c>
      <c r="C24" s="155" t="s">
        <v>23</v>
      </c>
      <c r="D24" s="156">
        <v>2</v>
      </c>
      <c r="E24" s="157" t="s">
        <v>82</v>
      </c>
      <c r="F24" s="158">
        <v>18500</v>
      </c>
      <c r="G24" s="159">
        <f>F24*D24</f>
        <v>37000</v>
      </c>
    </row>
    <row r="25" spans="1:7" ht="12" customHeight="1" x14ac:dyDescent="0.35">
      <c r="A25" s="80"/>
      <c r="B25" s="103"/>
      <c r="C25" s="3"/>
      <c r="D25" s="104"/>
      <c r="E25" s="103"/>
      <c r="F25" s="93"/>
      <c r="G25" s="93"/>
    </row>
    <row r="26" spans="1:7" ht="12" customHeight="1" x14ac:dyDescent="0.35">
      <c r="A26" s="85"/>
      <c r="B26" s="150"/>
      <c r="C26" s="151"/>
      <c r="D26" s="152"/>
      <c r="E26" s="150"/>
      <c r="F26" s="153"/>
      <c r="G26" s="153"/>
    </row>
    <row r="27" spans="1:7" ht="24" customHeight="1" x14ac:dyDescent="0.35">
      <c r="A27" s="85"/>
      <c r="B27" s="150"/>
      <c r="C27" s="151"/>
      <c r="D27" s="152"/>
      <c r="E27" s="150"/>
      <c r="F27" s="153"/>
      <c r="G27" s="153"/>
    </row>
    <row r="28" spans="1:7" ht="12" customHeight="1" x14ac:dyDescent="0.35">
      <c r="A28" s="85"/>
      <c r="B28" s="8" t="s">
        <v>24</v>
      </c>
      <c r="C28" s="9"/>
      <c r="D28" s="9"/>
      <c r="E28" s="9"/>
      <c r="F28" s="10"/>
      <c r="G28" s="11">
        <f>SUM(G21:G27)</f>
        <v>64750</v>
      </c>
    </row>
    <row r="29" spans="1:7" ht="12" customHeight="1" x14ac:dyDescent="0.35">
      <c r="A29" s="85"/>
      <c r="B29" s="100"/>
      <c r="C29" s="102"/>
      <c r="D29" s="102"/>
      <c r="E29" s="102"/>
      <c r="F29" s="105"/>
      <c r="G29" s="105"/>
    </row>
    <row r="30" spans="1:7" ht="12" customHeight="1" x14ac:dyDescent="0.35">
      <c r="A30" s="80"/>
      <c r="B30" s="12" t="s">
        <v>25</v>
      </c>
      <c r="C30" s="13"/>
      <c r="D30" s="14"/>
      <c r="E30" s="14"/>
      <c r="F30" s="15"/>
      <c r="G30" s="15"/>
    </row>
    <row r="31" spans="1:7" ht="12" customHeight="1" x14ac:dyDescent="0.35">
      <c r="A31" s="85"/>
      <c r="B31" s="16" t="s">
        <v>17</v>
      </c>
      <c r="C31" s="17" t="s">
        <v>18</v>
      </c>
      <c r="D31" s="17" t="s">
        <v>19</v>
      </c>
      <c r="E31" s="16" t="s">
        <v>20</v>
      </c>
      <c r="F31" s="17" t="s">
        <v>21</v>
      </c>
      <c r="G31" s="16" t="s">
        <v>22</v>
      </c>
    </row>
    <row r="32" spans="1:7" ht="24" customHeight="1" x14ac:dyDescent="0.35">
      <c r="A32" s="85"/>
      <c r="B32" s="18"/>
      <c r="C32" s="19"/>
      <c r="D32" s="19"/>
      <c r="E32" s="19"/>
      <c r="F32" s="18"/>
      <c r="G32" s="18"/>
    </row>
    <row r="33" spans="1:11" ht="12.75" customHeight="1" x14ac:dyDescent="0.35">
      <c r="A33" s="99"/>
      <c r="B33" s="20" t="s">
        <v>26</v>
      </c>
      <c r="C33" s="21"/>
      <c r="D33" s="21"/>
      <c r="E33" s="21"/>
      <c r="F33" s="22"/>
      <c r="G33" s="22"/>
    </row>
    <row r="34" spans="1:11" ht="12.75" customHeight="1" x14ac:dyDescent="0.35">
      <c r="A34" s="99"/>
      <c r="B34" s="106"/>
      <c r="C34" s="107"/>
      <c r="D34" s="107"/>
      <c r="E34" s="107"/>
      <c r="F34" s="108"/>
      <c r="G34" s="108"/>
    </row>
    <row r="35" spans="1:11" ht="12.75" customHeight="1" x14ac:dyDescent="0.35">
      <c r="A35" s="99"/>
      <c r="B35" s="12" t="s">
        <v>27</v>
      </c>
      <c r="C35" s="13"/>
      <c r="D35" s="14"/>
      <c r="E35" s="14"/>
      <c r="F35" s="15"/>
      <c r="G35" s="15"/>
    </row>
    <row r="36" spans="1:11" ht="31.5" customHeight="1" x14ac:dyDescent="0.35">
      <c r="A36" s="99"/>
      <c r="B36" s="23" t="s">
        <v>17</v>
      </c>
      <c r="C36" s="23" t="s">
        <v>18</v>
      </c>
      <c r="D36" s="23" t="s">
        <v>19</v>
      </c>
      <c r="E36" s="23" t="s">
        <v>20</v>
      </c>
      <c r="F36" s="24" t="s">
        <v>21</v>
      </c>
      <c r="G36" s="23" t="s">
        <v>22</v>
      </c>
    </row>
    <row r="37" spans="1:11" ht="12.75" customHeight="1" x14ac:dyDescent="0.35">
      <c r="A37" s="99"/>
      <c r="B37" s="89" t="s">
        <v>29</v>
      </c>
      <c r="C37" s="127" t="s">
        <v>28</v>
      </c>
      <c r="D37" s="146">
        <v>1</v>
      </c>
      <c r="E37" s="143" t="s">
        <v>83</v>
      </c>
      <c r="F37" s="145">
        <f>(245000*1.025)*1.025</f>
        <v>257403.12499999994</v>
      </c>
      <c r="G37" s="145">
        <f>F37*D37</f>
        <v>257403.12499999994</v>
      </c>
    </row>
    <row r="38" spans="1:11" ht="12.75" customHeight="1" x14ac:dyDescent="0.35">
      <c r="A38" s="99"/>
      <c r="B38" s="89" t="s">
        <v>84</v>
      </c>
      <c r="C38" s="127" t="s">
        <v>28</v>
      </c>
      <c r="D38" s="146">
        <v>1</v>
      </c>
      <c r="E38" s="143" t="s">
        <v>85</v>
      </c>
      <c r="F38" s="145">
        <f>(195000*1.025)*1.025</f>
        <v>204871.87499999994</v>
      </c>
      <c r="G38" s="145">
        <f>F38*D38</f>
        <v>204871.87499999994</v>
      </c>
    </row>
    <row r="39" spans="1:11" ht="25.5" customHeight="1" x14ac:dyDescent="0.35">
      <c r="A39" s="99"/>
      <c r="B39" s="89" t="s">
        <v>86</v>
      </c>
      <c r="C39" s="127" t="s">
        <v>28</v>
      </c>
      <c r="D39" s="146">
        <v>1</v>
      </c>
      <c r="E39" s="143" t="s">
        <v>76</v>
      </c>
      <c r="F39" s="145">
        <f>(515000*1.025)*1.025</f>
        <v>541071.875</v>
      </c>
      <c r="G39" s="145">
        <f>F39*D39</f>
        <v>541071.875</v>
      </c>
    </row>
    <row r="40" spans="1:11" ht="25.5" customHeight="1" x14ac:dyDescent="0.35">
      <c r="A40" s="99"/>
      <c r="B40" s="89" t="s">
        <v>30</v>
      </c>
      <c r="C40" s="127" t="s">
        <v>28</v>
      </c>
      <c r="D40" s="146">
        <v>1</v>
      </c>
      <c r="E40" s="143" t="s">
        <v>87</v>
      </c>
      <c r="F40" s="145">
        <f>(515000*1.025)*1.025</f>
        <v>541071.875</v>
      </c>
      <c r="G40" s="145">
        <f>F40*D40</f>
        <v>541071.875</v>
      </c>
    </row>
    <row r="41" spans="1:11" ht="12" customHeight="1" x14ac:dyDescent="0.35">
      <c r="A41" s="85"/>
      <c r="B41" s="103"/>
      <c r="C41" s="3"/>
      <c r="D41" s="104"/>
      <c r="E41" s="90"/>
      <c r="F41" s="93"/>
      <c r="G41" s="93"/>
    </row>
    <row r="42" spans="1:11" ht="24" customHeight="1" x14ac:dyDescent="0.35">
      <c r="A42" s="85"/>
      <c r="B42" s="109"/>
      <c r="C42" s="110"/>
      <c r="D42" s="111"/>
      <c r="E42" s="112"/>
      <c r="F42" s="113"/>
      <c r="G42" s="113"/>
      <c r="K42" s="114"/>
    </row>
    <row r="43" spans="1:11" ht="12.75" customHeight="1" x14ac:dyDescent="0.35">
      <c r="A43" s="99"/>
      <c r="B43" s="25" t="s">
        <v>31</v>
      </c>
      <c r="C43" s="26"/>
      <c r="D43" s="26"/>
      <c r="E43" s="26"/>
      <c r="F43" s="27"/>
      <c r="G43" s="28">
        <f>SUM(G37:G42)</f>
        <v>1544418.75</v>
      </c>
      <c r="K43" s="114"/>
    </row>
    <row r="44" spans="1:11" ht="12.75" customHeight="1" x14ac:dyDescent="0.35">
      <c r="A44" s="99"/>
      <c r="B44" s="106"/>
      <c r="C44" s="107"/>
      <c r="D44" s="107"/>
      <c r="E44" s="107"/>
      <c r="F44" s="108"/>
      <c r="G44" s="108"/>
    </row>
    <row r="45" spans="1:11" ht="12.75" customHeight="1" x14ac:dyDescent="0.35">
      <c r="A45" s="99"/>
      <c r="B45" s="12" t="s">
        <v>32</v>
      </c>
      <c r="C45" s="13"/>
      <c r="D45" s="14"/>
      <c r="E45" s="14"/>
      <c r="F45" s="15"/>
      <c r="G45" s="15"/>
    </row>
    <row r="46" spans="1:11" ht="19.5" customHeight="1" x14ac:dyDescent="0.35">
      <c r="A46" s="99"/>
      <c r="B46" s="24" t="s">
        <v>33</v>
      </c>
      <c r="C46" s="24" t="s">
        <v>34</v>
      </c>
      <c r="D46" s="24" t="s">
        <v>35</v>
      </c>
      <c r="E46" s="24" t="s">
        <v>20</v>
      </c>
      <c r="F46" s="24" t="s">
        <v>21</v>
      </c>
      <c r="G46" s="24" t="s">
        <v>22</v>
      </c>
    </row>
    <row r="47" spans="1:11" ht="12.75" customHeight="1" x14ac:dyDescent="0.35">
      <c r="A47" s="99"/>
      <c r="B47" s="29" t="s">
        <v>36</v>
      </c>
      <c r="C47" s="29" t="s">
        <v>37</v>
      </c>
      <c r="D47" s="29">
        <v>115</v>
      </c>
      <c r="E47" s="29" t="s">
        <v>76</v>
      </c>
      <c r="F47" s="147">
        <v>642</v>
      </c>
      <c r="G47" s="147">
        <f>F47*D47</f>
        <v>73830</v>
      </c>
    </row>
    <row r="48" spans="1:11" ht="12.75" customHeight="1" x14ac:dyDescent="0.35">
      <c r="A48" s="99"/>
      <c r="B48" s="94" t="s">
        <v>88</v>
      </c>
      <c r="C48" s="119" t="s">
        <v>37</v>
      </c>
      <c r="D48" s="94">
        <v>250</v>
      </c>
      <c r="E48" s="119" t="s">
        <v>76</v>
      </c>
      <c r="F48" s="148">
        <v>1018</v>
      </c>
      <c r="G48" s="148">
        <f t="shared" ref="G48:G50" si="0">F48*D48</f>
        <v>254500</v>
      </c>
    </row>
    <row r="49" spans="1:7" ht="12.75" customHeight="1" x14ac:dyDescent="0.35">
      <c r="A49" s="99"/>
      <c r="B49" s="149" t="s">
        <v>89</v>
      </c>
      <c r="C49" s="119" t="s">
        <v>37</v>
      </c>
      <c r="D49" s="94">
        <v>300</v>
      </c>
      <c r="E49" s="119" t="s">
        <v>90</v>
      </c>
      <c r="F49" s="148">
        <v>1308</v>
      </c>
      <c r="G49" s="148">
        <f t="shared" si="0"/>
        <v>392400</v>
      </c>
    </row>
    <row r="50" spans="1:7" ht="12.75" customHeight="1" x14ac:dyDescent="0.35">
      <c r="A50" s="99"/>
      <c r="B50" s="94" t="s">
        <v>91</v>
      </c>
      <c r="C50" s="119" t="s">
        <v>37</v>
      </c>
      <c r="D50" s="94">
        <v>100</v>
      </c>
      <c r="E50" s="119" t="s">
        <v>76</v>
      </c>
      <c r="F50" s="161">
        <v>1115</v>
      </c>
      <c r="G50" s="148">
        <f t="shared" si="0"/>
        <v>111500</v>
      </c>
    </row>
    <row r="51" spans="1:7" ht="12.75" customHeight="1" x14ac:dyDescent="0.35">
      <c r="A51" s="99"/>
      <c r="B51" s="91"/>
      <c r="C51" s="115"/>
      <c r="D51" s="116"/>
      <c r="E51" s="115"/>
      <c r="F51" s="117"/>
      <c r="G51" s="117"/>
    </row>
    <row r="52" spans="1:7" ht="12.75" customHeight="1" x14ac:dyDescent="0.35">
      <c r="A52" s="99"/>
      <c r="B52" s="118"/>
      <c r="C52" s="119"/>
      <c r="D52" s="92"/>
      <c r="E52" s="119"/>
      <c r="F52" s="117"/>
      <c r="G52" s="117"/>
    </row>
    <row r="53" spans="1:7" ht="13.5" customHeight="1" x14ac:dyDescent="0.35">
      <c r="A53" s="85"/>
      <c r="B53" s="91"/>
      <c r="C53" s="115"/>
      <c r="D53" s="116"/>
      <c r="E53" s="115"/>
      <c r="F53" s="117"/>
      <c r="G53" s="117"/>
    </row>
    <row r="54" spans="1:7" ht="12" customHeight="1" x14ac:dyDescent="0.35">
      <c r="A54" s="80"/>
      <c r="B54" s="91"/>
      <c r="C54" s="115"/>
      <c r="D54" s="116"/>
      <c r="E54" s="115"/>
      <c r="F54" s="117"/>
      <c r="G54" s="117"/>
    </row>
    <row r="55" spans="1:7" ht="12" customHeight="1" x14ac:dyDescent="0.35">
      <c r="A55" s="85"/>
      <c r="B55" s="118"/>
      <c r="C55" s="119"/>
      <c r="D55" s="92"/>
      <c r="E55" s="119"/>
      <c r="F55" s="117"/>
      <c r="G55" s="117"/>
    </row>
    <row r="56" spans="1:7" ht="24" customHeight="1" x14ac:dyDescent="0.35">
      <c r="A56" s="85"/>
      <c r="B56" s="120"/>
      <c r="C56" s="121"/>
      <c r="D56" s="122"/>
      <c r="E56" s="121"/>
      <c r="F56" s="123"/>
      <c r="G56" s="123"/>
    </row>
    <row r="57" spans="1:7" ht="12.75" customHeight="1" x14ac:dyDescent="0.35">
      <c r="A57" s="99"/>
      <c r="B57" s="30" t="s">
        <v>38</v>
      </c>
      <c r="C57" s="31"/>
      <c r="D57" s="31"/>
      <c r="E57" s="31"/>
      <c r="F57" s="32"/>
      <c r="G57" s="33">
        <f>SUM(G47:G56)</f>
        <v>832230</v>
      </c>
    </row>
    <row r="58" spans="1:7" ht="19.5" customHeight="1" x14ac:dyDescent="0.35">
      <c r="A58" s="99"/>
      <c r="B58" s="106"/>
      <c r="C58" s="107"/>
      <c r="D58" s="107"/>
      <c r="E58" s="124"/>
      <c r="F58" s="108"/>
      <c r="G58" s="108"/>
    </row>
    <row r="59" spans="1:7" ht="13.5" customHeight="1" x14ac:dyDescent="0.35">
      <c r="A59" s="85"/>
      <c r="B59" s="12" t="s">
        <v>39</v>
      </c>
      <c r="C59" s="13"/>
      <c r="D59" s="14"/>
      <c r="E59" s="14"/>
      <c r="F59" s="15"/>
      <c r="G59" s="15"/>
    </row>
    <row r="60" spans="1:7" ht="12" customHeight="1" x14ac:dyDescent="0.35">
      <c r="A60" s="80"/>
      <c r="B60" s="23" t="s">
        <v>40</v>
      </c>
      <c r="C60" s="24" t="s">
        <v>34</v>
      </c>
      <c r="D60" s="24" t="s">
        <v>35</v>
      </c>
      <c r="E60" s="23" t="s">
        <v>20</v>
      </c>
      <c r="F60" s="24" t="s">
        <v>21</v>
      </c>
      <c r="G60" s="23" t="s">
        <v>22</v>
      </c>
    </row>
    <row r="61" spans="1:7" ht="12" customHeight="1" x14ac:dyDescent="0.35">
      <c r="A61" s="130"/>
      <c r="B61" s="103"/>
      <c r="C61" s="115"/>
      <c r="D61" s="117"/>
      <c r="E61" s="3"/>
      <c r="F61" s="125"/>
      <c r="G61" s="117"/>
    </row>
    <row r="62" spans="1:7" ht="12" customHeight="1" x14ac:dyDescent="0.35">
      <c r="A62" s="130"/>
      <c r="B62" s="126" t="s">
        <v>41</v>
      </c>
      <c r="C62" s="119"/>
      <c r="D62" s="117"/>
      <c r="E62" s="127"/>
      <c r="F62" s="125"/>
      <c r="G62" s="117"/>
    </row>
    <row r="63" spans="1:7" ht="12" customHeight="1" x14ac:dyDescent="0.35">
      <c r="A63" s="130"/>
      <c r="B63" s="34" t="s">
        <v>42</v>
      </c>
      <c r="C63" s="35"/>
      <c r="D63" s="35"/>
      <c r="E63" s="35"/>
      <c r="F63" s="36"/>
      <c r="G63" s="37">
        <f>SUM(G61)</f>
        <v>0</v>
      </c>
    </row>
    <row r="64" spans="1:7" ht="12" customHeight="1" x14ac:dyDescent="0.35">
      <c r="A64" s="130"/>
      <c r="B64" s="128"/>
      <c r="C64" s="128"/>
      <c r="D64" s="128"/>
      <c r="E64" s="128"/>
      <c r="F64" s="129"/>
      <c r="G64" s="129"/>
    </row>
    <row r="65" spans="1:7" ht="12" customHeight="1" x14ac:dyDescent="0.35">
      <c r="A65" s="130"/>
      <c r="B65" s="50" t="s">
        <v>43</v>
      </c>
      <c r="C65" s="51"/>
      <c r="D65" s="51"/>
      <c r="E65" s="51"/>
      <c r="F65" s="51"/>
      <c r="G65" s="52">
        <f>G28+G43+G57+G63</f>
        <v>2441398.75</v>
      </c>
    </row>
    <row r="66" spans="1:7" ht="12" customHeight="1" x14ac:dyDescent="0.35">
      <c r="A66" s="130"/>
      <c r="B66" s="53" t="s">
        <v>44</v>
      </c>
      <c r="C66" s="39"/>
      <c r="D66" s="39"/>
      <c r="E66" s="39"/>
      <c r="F66" s="39"/>
      <c r="G66" s="54">
        <f>G65*0.05</f>
        <v>122069.9375</v>
      </c>
    </row>
    <row r="67" spans="1:7" ht="12.75" customHeight="1" x14ac:dyDescent="0.35">
      <c r="A67" s="130"/>
      <c r="B67" s="55" t="s">
        <v>45</v>
      </c>
      <c r="C67" s="38"/>
      <c r="D67" s="38"/>
      <c r="E67" s="38"/>
      <c r="F67" s="38"/>
      <c r="G67" s="56">
        <f>G66+G65</f>
        <v>2563468.6875</v>
      </c>
    </row>
    <row r="68" spans="1:7" ht="12" customHeight="1" x14ac:dyDescent="0.35">
      <c r="A68" s="130"/>
      <c r="B68" s="53" t="s">
        <v>46</v>
      </c>
      <c r="C68" s="39"/>
      <c r="D68" s="39"/>
      <c r="E68" s="39"/>
      <c r="F68" s="39"/>
      <c r="G68" s="54">
        <f>G12</f>
        <v>4819500</v>
      </c>
    </row>
    <row r="69" spans="1:7" ht="12" customHeight="1" x14ac:dyDescent="0.35">
      <c r="A69" s="130"/>
      <c r="B69" s="57" t="s">
        <v>47</v>
      </c>
      <c r="C69" s="58"/>
      <c r="D69" s="58"/>
      <c r="E69" s="58"/>
      <c r="F69" s="58"/>
      <c r="G69" s="59">
        <f>G68-G67</f>
        <v>2256031.3125</v>
      </c>
    </row>
    <row r="70" spans="1:7" ht="12" customHeight="1" x14ac:dyDescent="0.35">
      <c r="A70" s="130"/>
      <c r="B70" s="48" t="s">
        <v>48</v>
      </c>
      <c r="C70" s="49"/>
      <c r="D70" s="49"/>
      <c r="E70" s="49"/>
      <c r="F70" s="49"/>
      <c r="G70" s="46"/>
    </row>
    <row r="71" spans="1:7" ht="12" customHeight="1" thickBot="1" x14ac:dyDescent="0.4">
      <c r="A71" s="130"/>
      <c r="B71" s="60"/>
      <c r="C71" s="49"/>
      <c r="D71" s="49"/>
      <c r="E71" s="49"/>
      <c r="F71" s="49"/>
      <c r="G71" s="46"/>
    </row>
    <row r="72" spans="1:7" ht="12" customHeight="1" x14ac:dyDescent="0.35">
      <c r="A72" s="130"/>
      <c r="B72" s="69" t="s">
        <v>49</v>
      </c>
      <c r="C72" s="131"/>
      <c r="D72" s="131"/>
      <c r="E72" s="131"/>
      <c r="F72" s="132"/>
      <c r="G72" s="46"/>
    </row>
    <row r="73" spans="1:7" ht="12" customHeight="1" x14ac:dyDescent="0.35">
      <c r="A73" s="130"/>
      <c r="B73" s="70" t="s">
        <v>50</v>
      </c>
      <c r="C73" s="67"/>
      <c r="D73" s="67"/>
      <c r="E73" s="67"/>
      <c r="F73" s="133"/>
      <c r="G73" s="46"/>
    </row>
    <row r="74" spans="1:7" ht="12.75" customHeight="1" x14ac:dyDescent="0.35">
      <c r="A74" s="130"/>
      <c r="B74" s="70" t="s">
        <v>51</v>
      </c>
      <c r="C74" s="67"/>
      <c r="D74" s="67"/>
      <c r="E74" s="67"/>
      <c r="F74" s="133"/>
      <c r="G74" s="46"/>
    </row>
    <row r="75" spans="1:7" ht="12.75" customHeight="1" x14ac:dyDescent="0.35">
      <c r="A75" s="130"/>
      <c r="B75" s="70" t="s">
        <v>52</v>
      </c>
      <c r="C75" s="67"/>
      <c r="D75" s="67"/>
      <c r="E75" s="67"/>
      <c r="F75" s="133"/>
      <c r="G75" s="46"/>
    </row>
    <row r="76" spans="1:7" ht="15" customHeight="1" x14ac:dyDescent="0.35">
      <c r="A76" s="130"/>
      <c r="B76" s="70" t="s">
        <v>53</v>
      </c>
      <c r="C76" s="67"/>
      <c r="D76" s="67"/>
      <c r="E76" s="67"/>
      <c r="F76" s="133"/>
      <c r="G76" s="46"/>
    </row>
    <row r="77" spans="1:7" ht="12" customHeight="1" x14ac:dyDescent="0.35">
      <c r="A77" s="130"/>
      <c r="B77" s="70" t="s">
        <v>54</v>
      </c>
      <c r="C77" s="67"/>
      <c r="D77" s="67"/>
      <c r="E77" s="67"/>
      <c r="F77" s="133"/>
      <c r="G77" s="46"/>
    </row>
    <row r="78" spans="1:7" ht="12" customHeight="1" thickBot="1" x14ac:dyDescent="0.4">
      <c r="A78" s="130"/>
      <c r="B78" s="71" t="s">
        <v>55</v>
      </c>
      <c r="C78" s="134"/>
      <c r="D78" s="134"/>
      <c r="E78" s="134"/>
      <c r="F78" s="135"/>
      <c r="G78" s="46"/>
    </row>
    <row r="79" spans="1:7" ht="12" customHeight="1" x14ac:dyDescent="0.35">
      <c r="A79" s="130"/>
      <c r="B79" s="67"/>
      <c r="C79" s="67"/>
      <c r="D79" s="67"/>
      <c r="E79" s="67"/>
      <c r="F79" s="67"/>
      <c r="G79" s="46"/>
    </row>
    <row r="80" spans="1:7" ht="12" customHeight="1" thickBot="1" x14ac:dyDescent="0.4">
      <c r="A80" s="130"/>
      <c r="B80" s="163" t="s">
        <v>56</v>
      </c>
      <c r="C80" s="164"/>
      <c r="D80" s="136"/>
      <c r="E80" s="137"/>
      <c r="F80" s="137"/>
      <c r="G80" s="46"/>
    </row>
    <row r="81" spans="1:7" ht="12" customHeight="1" x14ac:dyDescent="0.35">
      <c r="A81" s="130"/>
      <c r="B81" s="62" t="s">
        <v>40</v>
      </c>
      <c r="C81" s="40" t="s">
        <v>57</v>
      </c>
      <c r="D81" s="138" t="s">
        <v>58</v>
      </c>
      <c r="E81" s="137"/>
      <c r="F81" s="137"/>
      <c r="G81" s="46"/>
    </row>
    <row r="82" spans="1:7" ht="12" customHeight="1" x14ac:dyDescent="0.35">
      <c r="A82" s="130"/>
      <c r="B82" s="63" t="s">
        <v>59</v>
      </c>
      <c r="C82" s="41">
        <f>+G28</f>
        <v>64750</v>
      </c>
      <c r="D82" s="139">
        <f>(C82/C88)</f>
        <v>2.5258744261529038E-2</v>
      </c>
      <c r="E82" s="137"/>
      <c r="F82" s="137"/>
      <c r="G82" s="46"/>
    </row>
    <row r="83" spans="1:7" ht="12" customHeight="1" x14ac:dyDescent="0.35">
      <c r="A83" s="130"/>
      <c r="B83" s="63" t="s">
        <v>60</v>
      </c>
      <c r="C83" s="42">
        <v>0</v>
      </c>
      <c r="D83" s="139">
        <v>0</v>
      </c>
      <c r="E83" s="137"/>
      <c r="F83" s="137"/>
      <c r="G83" s="46"/>
    </row>
    <row r="84" spans="1:7" ht="12.75" customHeight="1" x14ac:dyDescent="0.35">
      <c r="A84" s="130"/>
      <c r="B84" s="63" t="s">
        <v>61</v>
      </c>
      <c r="C84" s="41">
        <f>+G43</f>
        <v>1544418.75</v>
      </c>
      <c r="D84" s="139">
        <f>(C84/C88)</f>
        <v>0.60247225079475442</v>
      </c>
      <c r="E84" s="137"/>
      <c r="F84" s="137"/>
      <c r="G84" s="46"/>
    </row>
    <row r="85" spans="1:7" ht="12" customHeight="1" x14ac:dyDescent="0.35">
      <c r="A85" s="130"/>
      <c r="B85" s="63" t="s">
        <v>33</v>
      </c>
      <c r="C85" s="41">
        <f>+G57</f>
        <v>832230</v>
      </c>
      <c r="D85" s="139">
        <f>(C85/C88)</f>
        <v>0.32464995732466889</v>
      </c>
      <c r="E85" s="137"/>
      <c r="F85" s="137"/>
      <c r="G85" s="46"/>
    </row>
    <row r="86" spans="1:7" ht="12.75" customHeight="1" x14ac:dyDescent="0.35">
      <c r="A86" s="130"/>
      <c r="B86" s="63" t="s">
        <v>62</v>
      </c>
      <c r="C86" s="43"/>
      <c r="D86" s="139">
        <f>(C86/C88)</f>
        <v>0</v>
      </c>
      <c r="E86" s="45"/>
      <c r="F86" s="45"/>
      <c r="G86" s="46"/>
    </row>
    <row r="87" spans="1:7" ht="12" customHeight="1" x14ac:dyDescent="0.35">
      <c r="A87" s="140"/>
      <c r="B87" s="63" t="s">
        <v>63</v>
      </c>
      <c r="C87" s="43">
        <f>+G66</f>
        <v>122069.9375</v>
      </c>
      <c r="D87" s="139">
        <f>(C87/C88)</f>
        <v>4.7619047619047616E-2</v>
      </c>
      <c r="E87" s="45"/>
      <c r="F87" s="45"/>
      <c r="G87" s="46"/>
    </row>
    <row r="88" spans="1:7" ht="12" customHeight="1" thickBot="1" x14ac:dyDescent="0.4">
      <c r="A88" s="130"/>
      <c r="B88" s="64" t="s">
        <v>64</v>
      </c>
      <c r="C88" s="65">
        <f>SUM(C82:C87)</f>
        <v>2563468.6875</v>
      </c>
      <c r="D88" s="66">
        <f>SUM(D82:D87)</f>
        <v>1</v>
      </c>
      <c r="E88" s="45"/>
      <c r="F88" s="45"/>
      <c r="G88" s="46"/>
    </row>
    <row r="89" spans="1:7" ht="12.75" customHeight="1" x14ac:dyDescent="0.35">
      <c r="A89" s="130"/>
      <c r="B89" s="60"/>
      <c r="C89" s="49"/>
      <c r="D89" s="49"/>
      <c r="E89" s="49"/>
      <c r="F89" s="49"/>
      <c r="G89" s="46"/>
    </row>
    <row r="90" spans="1:7" ht="15.65" customHeight="1" x14ac:dyDescent="0.35">
      <c r="A90" s="130"/>
      <c r="B90" s="61"/>
      <c r="C90" s="49"/>
      <c r="D90" s="49"/>
      <c r="E90" s="49"/>
      <c r="F90" s="49"/>
      <c r="G90" s="46"/>
    </row>
    <row r="91" spans="1:7" ht="11.25" customHeight="1" thickBot="1" x14ac:dyDescent="0.4">
      <c r="B91" s="73"/>
      <c r="C91" s="74" t="s">
        <v>65</v>
      </c>
      <c r="D91" s="75"/>
      <c r="E91" s="76"/>
      <c r="F91" s="44"/>
      <c r="G91" s="46"/>
    </row>
    <row r="92" spans="1:7" ht="11.25" customHeight="1" x14ac:dyDescent="0.35">
      <c r="B92" s="77" t="s">
        <v>66</v>
      </c>
      <c r="C92" s="160">
        <f>+G9</f>
        <v>75</v>
      </c>
      <c r="D92" s="160">
        <v>76</v>
      </c>
      <c r="E92" s="78">
        <v>77</v>
      </c>
      <c r="F92" s="72"/>
      <c r="G92" s="47"/>
    </row>
    <row r="93" spans="1:7" ht="11.25" customHeight="1" thickBot="1" x14ac:dyDescent="0.4">
      <c r="B93" s="64" t="s">
        <v>67</v>
      </c>
      <c r="C93" s="65">
        <f>(G67/C92)*1.025</f>
        <v>35034.072062499996</v>
      </c>
      <c r="D93" s="65">
        <f>+G67/D92*1.025</f>
        <v>34573.097430098678</v>
      </c>
      <c r="E93" s="79">
        <f>(G67/E92)*1.025</f>
        <v>34124.096164772731</v>
      </c>
      <c r="F93" s="72"/>
      <c r="G93" s="47"/>
    </row>
    <row r="94" spans="1:7" ht="11.25" customHeight="1" x14ac:dyDescent="0.35">
      <c r="B94" s="68" t="s">
        <v>68</v>
      </c>
      <c r="C94" s="67"/>
      <c r="D94" s="67"/>
      <c r="E94" s="67"/>
      <c r="F94" s="67"/>
      <c r="G94" s="67"/>
    </row>
  </sheetData>
  <mergeCells count="8">
    <mergeCell ref="B80:C8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 GRANO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Verdi Rademacher Viviana</cp:lastModifiedBy>
  <dcterms:created xsi:type="dcterms:W3CDTF">2020-11-27T12:49:26Z</dcterms:created>
  <dcterms:modified xsi:type="dcterms:W3CDTF">2022-07-25T22:06:17Z</dcterms:modified>
</cp:coreProperties>
</file>