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EMUCO\"/>
    </mc:Choice>
  </mc:AlternateContent>
  <bookViews>
    <workbookView xWindow="1560" yWindow="840" windowWidth="10380" windowHeight="10680"/>
  </bookViews>
  <sheets>
    <sheet name="AVENA BALLICA" sheetId="1" r:id="rId1"/>
  </sheets>
  <definedNames>
    <definedName name="_xlnm.Print_Area" localSheetId="0">'AVENA BALLICA'!$A$1:$G$88</definedName>
  </definedNames>
  <calcPr calcId="152511"/>
</workbook>
</file>

<file path=xl/calcChain.xml><?xml version="1.0" encoding="utf-8"?>
<calcChain xmlns="http://schemas.openxmlformats.org/spreadsheetml/2006/main">
  <c r="C81" i="1" l="1"/>
  <c r="D50" i="1" l="1"/>
  <c r="G46" i="1" l="1"/>
  <c r="G47" i="1"/>
  <c r="G48" i="1"/>
  <c r="G43" i="1"/>
  <c r="G44" i="1"/>
  <c r="G50" i="1"/>
  <c r="G51" i="1"/>
  <c r="G52" i="1"/>
  <c r="G33" i="1"/>
  <c r="G34" i="1"/>
  <c r="G35" i="1"/>
  <c r="G36" i="1"/>
  <c r="G12" i="1"/>
  <c r="G63" i="1" s="1"/>
  <c r="G31" i="1"/>
  <c r="G32" i="1"/>
  <c r="G37" i="1"/>
  <c r="D86" i="1"/>
  <c r="E86" i="1" s="1"/>
  <c r="C86" i="1" l="1"/>
  <c r="G53" i="1"/>
  <c r="C80" i="1" s="1"/>
  <c r="G38" i="1"/>
  <c r="C79" i="1" s="1"/>
  <c r="G60" i="1" l="1"/>
  <c r="G61" i="1" s="1"/>
  <c r="G62" i="1" s="1"/>
  <c r="C82" i="1"/>
  <c r="D81" i="1" l="1"/>
  <c r="D80" i="1"/>
  <c r="D79" i="1"/>
  <c r="D87" i="1"/>
  <c r="G64" i="1"/>
  <c r="C87" i="1"/>
  <c r="E87" i="1"/>
  <c r="D82" i="1" l="1"/>
</calcChain>
</file>

<file path=xl/sharedStrings.xml><?xml version="1.0" encoding="utf-8"?>
<sst xmlns="http://schemas.openxmlformats.org/spreadsheetml/2006/main" count="140" uniqueCount="100">
  <si>
    <t>RUBRO O CULTIVO</t>
  </si>
  <si>
    <t>VARIEDAD</t>
  </si>
  <si>
    <t>FECHA ESTIMADA  PRECIO VENTA</t>
  </si>
  <si>
    <t>NIVEL TECNOLÓGICO</t>
  </si>
  <si>
    <t>REGIÓN</t>
  </si>
  <si>
    <t>AGENCIA DE ÁREA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</si>
  <si>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</si>
  <si>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</si>
  <si>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</si>
  <si>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</si>
  <si>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</si>
  <si>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</si>
  <si>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</si>
  <si>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</si>
  <si>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</si>
  <si>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</si>
  <si>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</si>
  <si>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</si>
  <si>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</si>
  <si>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</si>
  <si>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</si>
  <si>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</si>
  <si>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</si>
  <si>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</si>
  <si>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</si>
  <si>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</si>
  <si>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</si>
  <si>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</si>
  <si>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</si>
  <si>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</si>
  <si>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</si>
  <si>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</si>
  <si>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</si>
  <si>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</si>
  <si>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</si>
  <si>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</si>
  <si>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</si>
  <si>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</si>
  <si>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</si>
  <si>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</si>
  <si>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</si>
  <si>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</si>
  <si>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</si>
  <si>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</si>
  <si>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</si>
  <si>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</si>
  <si>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</si>
  <si>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Maquinaria</t>
  </si>
  <si>
    <t>Imprevistos</t>
  </si>
  <si>
    <t>COSTO TOTAL/hà.</t>
  </si>
  <si>
    <t>(*): Este valor representa el valor mìnimo de venta del producto</t>
  </si>
  <si>
    <t>ARAUCANIA</t>
  </si>
  <si>
    <t>TEMUCO</t>
  </si>
  <si>
    <t>FREIRE-TEMUCO</t>
  </si>
  <si>
    <t>Sequia</t>
  </si>
  <si>
    <t>Agosto</t>
  </si>
  <si>
    <t xml:space="preserve">Medio  </t>
  </si>
  <si>
    <t>INGRESO ESPERADO, CON IVA ($)</t>
  </si>
  <si>
    <t>DESTINO PRODUCCIÓN</t>
  </si>
  <si>
    <t>Rastraje</t>
  </si>
  <si>
    <t>JM</t>
  </si>
  <si>
    <t>Siembra mecanizada</t>
  </si>
  <si>
    <t>SEMILLAS</t>
  </si>
  <si>
    <t>HERBICIDAS</t>
  </si>
  <si>
    <t>MCPA</t>
  </si>
  <si>
    <t>Abril</t>
  </si>
  <si>
    <t>PRADERA BIANUAL</t>
  </si>
  <si>
    <t>Avena sativa-Lolium Perenne</t>
  </si>
  <si>
    <t>INTERNO-FORRAJE</t>
  </si>
  <si>
    <t>Aradura</t>
  </si>
  <si>
    <t>Vibrocultivador</t>
  </si>
  <si>
    <t>Aplicación Fertilizantes</t>
  </si>
  <si>
    <t>Fumigacion</t>
  </si>
  <si>
    <t>Aplicación Herbicidas</t>
  </si>
  <si>
    <t>Mayo</t>
  </si>
  <si>
    <t>Junio-Septiembre</t>
  </si>
  <si>
    <t>Ballica Tama</t>
  </si>
  <si>
    <t>kg</t>
  </si>
  <si>
    <t>Rango-Glofosato</t>
  </si>
  <si>
    <t>Lt</t>
  </si>
  <si>
    <t>Octubre</t>
  </si>
  <si>
    <t>Ajax</t>
  </si>
  <si>
    <t>env</t>
  </si>
  <si>
    <t>Noviembre</t>
  </si>
  <si>
    <t>MEZCLA NPK 7-27-8</t>
  </si>
  <si>
    <t>Septiembre</t>
  </si>
  <si>
    <t>Super Nitro</t>
  </si>
  <si>
    <t>VitraMag</t>
  </si>
  <si>
    <t>Marzo 2023</t>
  </si>
  <si>
    <t>Diciembre 2022</t>
  </si>
  <si>
    <t>Avena</t>
  </si>
  <si>
    <t>$/há</t>
  </si>
  <si>
    <t>Mano obra</t>
  </si>
  <si>
    <t>Jornada animal</t>
  </si>
  <si>
    <t>ESCENARIOS COSTO UNITARIO  ($/kilo)</t>
  </si>
  <si>
    <t>Rendimiento (kilo/há)</t>
  </si>
  <si>
    <t>Costo unitario ($/kilo) (*)</t>
  </si>
  <si>
    <t>RENDIMIENTO (Kg/Ms/Há.)</t>
  </si>
  <si>
    <t>PRECIO ESPERADO ($/kg/Mt)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</si>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</sst>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9" fillId="6" borderId="20" xfId="0" applyFont="1" applyFill="1" applyBorder="1" applyAlignment="1"/>
    <xf numFmtId="165" fontId="7" fillId="2" borderId="5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1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7" fillId="7" borderId="31" xfId="0" applyNumberFormat="1" applyFont="1" applyFill="1" applyBorder="1" applyAlignment="1">
      <alignment vertical="center"/>
    </xf>
    <xf numFmtId="49" fontId="7" fillId="2" borderId="33" xfId="0" applyNumberFormat="1" applyFont="1" applyFill="1" applyBorder="1" applyAlignment="1">
      <alignment vertical="center"/>
    </xf>
    <xf numFmtId="49" fontId="7" fillId="7" borderId="35" xfId="0" applyNumberFormat="1" applyFont="1" applyFill="1" applyBorder="1" applyAlignment="1">
      <alignment vertical="center"/>
    </xf>
    <xf numFmtId="165" fontId="7" fillId="7" borderId="36" xfId="0" applyNumberFormat="1" applyFont="1" applyFill="1" applyBorder="1" applyAlignment="1">
      <alignment vertical="center"/>
    </xf>
    <xf numFmtId="9" fontId="7" fillId="7" borderId="37" xfId="0" applyNumberFormat="1" applyFont="1" applyFill="1" applyBorder="1" applyAlignment="1">
      <alignment vertical="center"/>
    </xf>
    <xf numFmtId="0" fontId="9" fillId="8" borderId="40" xfId="0" applyFont="1" applyFill="1" applyBorder="1" applyAlignment="1"/>
    <xf numFmtId="0" fontId="9" fillId="2" borderId="20" xfId="0" applyFont="1" applyFill="1" applyBorder="1" applyAlignment="1">
      <alignment vertical="center"/>
    </xf>
    <xf numFmtId="49" fontId="9" fillId="2" borderId="20" xfId="0" applyNumberFormat="1" applyFont="1" applyFill="1" applyBorder="1" applyAlignment="1">
      <alignment vertical="center"/>
    </xf>
    <xf numFmtId="49" fontId="7" fillId="2" borderId="41" xfId="0" applyNumberFormat="1" applyFont="1" applyFill="1" applyBorder="1" applyAlignment="1">
      <alignment vertical="center"/>
    </xf>
    <xf numFmtId="0" fontId="9" fillId="2" borderId="42" xfId="0" applyFont="1" applyFill="1" applyBorder="1" applyAlignment="1"/>
    <xf numFmtId="0" fontId="9" fillId="2" borderId="43" xfId="0" applyFont="1" applyFill="1" applyBorder="1" applyAlignment="1"/>
    <xf numFmtId="49" fontId="9" fillId="2" borderId="44" xfId="0" applyNumberFormat="1" applyFont="1" applyFill="1" applyBorder="1" applyAlignment="1">
      <alignment vertical="center"/>
    </xf>
    <xf numFmtId="0" fontId="9" fillId="2" borderId="45" xfId="0" applyFont="1" applyFill="1" applyBorder="1" applyAlignment="1"/>
    <xf numFmtId="49" fontId="9" fillId="2" borderId="46" xfId="0" applyNumberFormat="1" applyFont="1" applyFill="1" applyBorder="1" applyAlignment="1">
      <alignment vertical="center"/>
    </xf>
    <xf numFmtId="0" fontId="9" fillId="2" borderId="47" xfId="0" applyFont="1" applyFill="1" applyBorder="1" applyAlignment="1"/>
    <xf numFmtId="0" fontId="9" fillId="2" borderId="48" xfId="0" applyFont="1" applyFill="1" applyBorder="1" applyAlignment="1"/>
    <xf numFmtId="0" fontId="7" fillId="6" borderId="20" xfId="0" applyFont="1" applyFill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49" fontId="12" fillId="8" borderId="20" xfId="0" applyNumberFormat="1" applyFont="1" applyFill="1" applyBorder="1" applyAlignment="1">
      <alignment vertical="center"/>
    </xf>
    <xf numFmtId="0" fontId="4" fillId="8" borderId="20" xfId="0" applyFont="1" applyFill="1" applyBorder="1" applyAlignment="1">
      <alignment vertical="center"/>
    </xf>
    <xf numFmtId="0" fontId="4" fillId="8" borderId="49" xfId="0" applyFont="1" applyFill="1" applyBorder="1" applyAlignment="1">
      <alignment vertical="center"/>
    </xf>
    <xf numFmtId="49" fontId="7" fillId="7" borderId="50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13" fillId="2" borderId="5" xfId="0" applyNumberFormat="1" applyFont="1" applyFill="1" applyBorder="1" applyAlignment="1">
      <alignment horizontal="left" vertical="center" wrapText="1"/>
    </xf>
    <xf numFmtId="49" fontId="14" fillId="2" borderId="5" xfId="0" applyNumberFormat="1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1" fontId="14" fillId="2" borderId="5" xfId="0" applyNumberFormat="1" applyFont="1" applyFill="1" applyBorder="1" applyAlignment="1">
      <alignment horizontal="right" vertical="center" wrapText="1"/>
    </xf>
    <xf numFmtId="3" fontId="14" fillId="2" borderId="5" xfId="0" applyNumberFormat="1" applyFont="1" applyFill="1" applyBorder="1" applyAlignment="1">
      <alignment horizontal="right" vertical="center" wrapText="1"/>
    </xf>
    <xf numFmtId="165" fontId="7" fillId="7" borderId="36" xfId="0" applyNumberFormat="1" applyFont="1" applyFill="1" applyBorder="1" applyAlignment="1">
      <alignment horizontal="center" vertical="center"/>
    </xf>
    <xf numFmtId="165" fontId="7" fillId="7" borderId="37" xfId="0" applyNumberFormat="1" applyFont="1" applyFill="1" applyBorder="1" applyAlignment="1">
      <alignment horizontal="center" vertical="center"/>
    </xf>
    <xf numFmtId="9" fontId="7" fillId="2" borderId="34" xfId="0" applyNumberFormat="1" applyFont="1" applyFill="1" applyBorder="1" applyAlignment="1"/>
    <xf numFmtId="49" fontId="7" fillId="7" borderId="21" xfId="0" applyNumberFormat="1" applyFont="1" applyFill="1" applyBorder="1" applyAlignment="1">
      <alignment horizontal="center" vertical="center"/>
    </xf>
    <xf numFmtId="49" fontId="7" fillId="7" borderId="32" xfId="0" applyNumberFormat="1" applyFont="1" applyFill="1" applyBorder="1" applyAlignment="1">
      <alignment horizontal="center"/>
    </xf>
    <xf numFmtId="49" fontId="2" fillId="2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horizontal="left" vertical="center" wrapText="1"/>
    </xf>
    <xf numFmtId="49" fontId="2" fillId="2" borderId="53" xfId="0" applyNumberFormat="1" applyFont="1" applyFill="1" applyBorder="1" applyAlignment="1">
      <alignment horizontal="left"/>
    </xf>
    <xf numFmtId="49" fontId="2" fillId="2" borderId="53" xfId="0" applyNumberFormat="1" applyFont="1" applyFill="1" applyBorder="1" applyAlignment="1">
      <alignment horizontal="left" wrapText="1"/>
    </xf>
    <xf numFmtId="14" fontId="2" fillId="2" borderId="53" xfId="0" applyNumberFormat="1" applyFont="1" applyFill="1" applyBorder="1" applyAlignment="1">
      <alignment horizontal="left"/>
    </xf>
    <xf numFmtId="166" fontId="2" fillId="2" borderId="5" xfId="0" applyNumberFormat="1" applyFont="1" applyFill="1" applyBorder="1" applyAlignment="1"/>
    <xf numFmtId="0" fontId="14" fillId="2" borderId="5" xfId="0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horizontal="center" vertical="center" wrapText="1"/>
    </xf>
    <xf numFmtId="49" fontId="15" fillId="5" borderId="24" xfId="0" applyNumberFormat="1" applyFont="1" applyFill="1" applyBorder="1" applyAlignment="1">
      <alignment vertical="center"/>
    </xf>
    <xf numFmtId="0" fontId="15" fillId="5" borderId="25" xfId="0" applyFont="1" applyFill="1" applyBorder="1" applyAlignment="1">
      <alignment vertical="center"/>
    </xf>
    <xf numFmtId="164" fontId="15" fillId="5" borderId="26" xfId="0" applyNumberFormat="1" applyFont="1" applyFill="1" applyBorder="1" applyAlignment="1">
      <alignment vertical="center"/>
    </xf>
    <xf numFmtId="49" fontId="15" fillId="3" borderId="27" xfId="0" applyNumberFormat="1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164" fontId="15" fillId="3" borderId="28" xfId="0" applyNumberFormat="1" applyFont="1" applyFill="1" applyBorder="1" applyAlignment="1">
      <alignment vertical="center"/>
    </xf>
    <xf numFmtId="49" fontId="15" fillId="5" borderId="27" xfId="0" applyNumberFormat="1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164" fontId="15" fillId="5" borderId="28" xfId="0" applyNumberFormat="1" applyFont="1" applyFill="1" applyBorder="1" applyAlignment="1">
      <alignment vertical="center"/>
    </xf>
    <xf numFmtId="49" fontId="15" fillId="5" borderId="29" xfId="0" applyNumberFormat="1" applyFont="1" applyFill="1" applyBorder="1" applyAlignment="1">
      <alignment vertical="center"/>
    </xf>
    <xf numFmtId="0" fontId="15" fillId="5" borderId="30" xfId="0" applyFont="1" applyFill="1" applyBorder="1" applyAlignment="1">
      <alignment vertical="center"/>
    </xf>
    <xf numFmtId="164" fontId="15" fillId="5" borderId="30" xfId="0" applyNumberFormat="1" applyFont="1" applyFill="1" applyBorder="1" applyAlignment="1">
      <alignment vertical="center"/>
    </xf>
    <xf numFmtId="49" fontId="7" fillId="9" borderId="63" xfId="0" applyNumberFormat="1" applyFont="1" applyFill="1" applyBorder="1" applyAlignment="1">
      <alignment vertical="center"/>
    </xf>
    <xf numFmtId="49" fontId="7" fillId="9" borderId="65" xfId="0" applyNumberFormat="1" applyFont="1" applyFill="1" applyBorder="1" applyAlignment="1"/>
    <xf numFmtId="0" fontId="2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right" wrapText="1"/>
    </xf>
    <xf numFmtId="3" fontId="2" fillId="0" borderId="5" xfId="0" applyNumberFormat="1" applyFont="1" applyFill="1" applyBorder="1" applyAlignment="1">
      <alignment horizontal="right" wrapText="1"/>
    </xf>
    <xf numFmtId="49" fontId="7" fillId="9" borderId="64" xfId="0" applyNumberFormat="1" applyFont="1" applyFill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49" fontId="12" fillId="8" borderId="38" xfId="0" applyNumberFormat="1" applyFont="1" applyFill="1" applyBorder="1" applyAlignment="1">
      <alignment vertical="center"/>
    </xf>
    <xf numFmtId="0" fontId="7" fillId="8" borderId="39" xfId="0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4" xfId="0" applyNumberFormat="1" applyFont="1" applyFill="1" applyBorder="1" applyAlignment="1"/>
    <xf numFmtId="49" fontId="2" fillId="2" borderId="55" xfId="0" applyNumberFormat="1" applyFont="1" applyFill="1" applyBorder="1" applyAlignment="1"/>
    <xf numFmtId="49" fontId="2" fillId="2" borderId="54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/>
    </xf>
    <xf numFmtId="49" fontId="15" fillId="3" borderId="57" xfId="0" applyNumberFormat="1" applyFont="1" applyFill="1" applyBorder="1" applyAlignment="1">
      <alignment vertical="center" wrapText="1"/>
    </xf>
    <xf numFmtId="49" fontId="2" fillId="2" borderId="58" xfId="0" applyNumberFormat="1" applyFont="1" applyFill="1" applyBorder="1" applyAlignment="1">
      <alignment horizontal="left"/>
    </xf>
    <xf numFmtId="0" fontId="2" fillId="2" borderId="6" xfId="0" applyFont="1" applyFill="1" applyBorder="1" applyAlignment="1"/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2" fillId="2" borderId="56" xfId="0" applyFont="1" applyFill="1" applyBorder="1" applyAlignment="1"/>
    <xf numFmtId="0" fontId="2" fillId="2" borderId="59" xfId="0" applyFont="1" applyFill="1" applyBorder="1" applyAlignment="1">
      <alignment wrapText="1"/>
    </xf>
    <xf numFmtId="14" fontId="2" fillId="2" borderId="5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5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5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5" fillId="3" borderId="60" xfId="0" applyNumberFormat="1" applyFont="1" applyFill="1" applyBorder="1" applyAlignment="1">
      <alignment horizontal="center" vertical="center"/>
    </xf>
    <xf numFmtId="49" fontId="15" fillId="3" borderId="60" xfId="0" applyNumberFormat="1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49" fontId="3" fillId="3" borderId="53" xfId="0" applyNumberFormat="1" applyFont="1" applyFill="1" applyBorder="1" applyAlignment="1">
      <alignment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vertical="center"/>
    </xf>
    <xf numFmtId="0" fontId="2" fillId="2" borderId="61" xfId="0" applyFont="1" applyFill="1" applyBorder="1" applyAlignment="1"/>
    <xf numFmtId="0" fontId="2" fillId="2" borderId="62" xfId="0" applyFont="1" applyFill="1" applyBorder="1" applyAlignment="1"/>
    <xf numFmtId="3" fontId="2" fillId="2" borderId="62" xfId="0" applyNumberFormat="1" applyFont="1" applyFill="1" applyBorder="1" applyAlignment="1"/>
    <xf numFmtId="49" fontId="15" fillId="3" borderId="11" xfId="0" applyNumberFormat="1" applyFont="1" applyFill="1" applyBorder="1" applyAlignment="1">
      <alignment horizontal="center" vertical="center"/>
    </xf>
    <xf numFmtId="49" fontId="15" fillId="3" borderId="11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0" fontId="2" fillId="2" borderId="16" xfId="0" applyFont="1" applyFill="1" applyBorder="1" applyAlignment="1">
      <alignment horizontal="center"/>
    </xf>
    <xf numFmtId="3" fontId="14" fillId="0" borderId="53" xfId="0" applyNumberFormat="1" applyFont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3" fontId="7" fillId="7" borderId="51" xfId="0" applyNumberFormat="1" applyFont="1" applyFill="1" applyBorder="1" applyAlignment="1">
      <alignment horizontal="center" vertical="center"/>
    </xf>
    <xf numFmtId="3" fontId="7" fillId="7" borderId="5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152400</xdr:rowOff>
    </xdr:from>
    <xdr:to>
      <xdr:col>6</xdr:col>
      <xdr:colOff>900590</xdr:colOff>
      <xdr:row>7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895" y="152400"/>
          <a:ext cx="5836445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88"/>
  <sheetViews>
    <sheetView showGridLines="0" tabSelected="1" topLeftCell="A63" zoomScaleNormal="100" zoomScaleSheetLayoutView="100" workbookViewId="0">
      <selection activeCell="M76" sqref="M7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3.7109375" style="1" bestFit="1" customWidth="1"/>
    <col min="8" max="254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106" t="s">
        <v>0</v>
      </c>
      <c r="C9" s="107" t="s">
        <v>66</v>
      </c>
      <c r="D9" s="108"/>
      <c r="E9" s="109" t="s">
        <v>97</v>
      </c>
      <c r="F9" s="110"/>
      <c r="G9" s="21">
        <v>12000</v>
      </c>
    </row>
    <row r="10" spans="1:7" ht="15" customHeight="1" x14ac:dyDescent="0.25">
      <c r="A10" s="30"/>
      <c r="B10" s="68" t="s">
        <v>1</v>
      </c>
      <c r="C10" s="69" t="s">
        <v>67</v>
      </c>
      <c r="D10" s="111"/>
      <c r="E10" s="100" t="s">
        <v>2</v>
      </c>
      <c r="F10" s="101"/>
      <c r="G10" s="6" t="s">
        <v>89</v>
      </c>
    </row>
    <row r="11" spans="1:7" ht="15" customHeight="1" x14ac:dyDescent="0.25">
      <c r="A11" s="30"/>
      <c r="B11" s="68" t="s">
        <v>3</v>
      </c>
      <c r="C11" s="70" t="s">
        <v>56</v>
      </c>
      <c r="D11" s="111"/>
      <c r="E11" s="98" t="s">
        <v>98</v>
      </c>
      <c r="F11" s="99"/>
      <c r="G11" s="73">
        <v>250</v>
      </c>
    </row>
    <row r="12" spans="1:7" ht="15" customHeight="1" x14ac:dyDescent="0.25">
      <c r="A12" s="30"/>
      <c r="B12" s="68" t="s">
        <v>4</v>
      </c>
      <c r="C12" s="71" t="s">
        <v>51</v>
      </c>
      <c r="D12" s="111"/>
      <c r="E12" s="104" t="s">
        <v>57</v>
      </c>
      <c r="F12" s="105"/>
      <c r="G12" s="8">
        <f>G11*G9</f>
        <v>3000000</v>
      </c>
    </row>
    <row r="13" spans="1:7" ht="15" customHeight="1" x14ac:dyDescent="0.25">
      <c r="A13" s="30"/>
      <c r="B13" s="68" t="s">
        <v>5</v>
      </c>
      <c r="C13" s="70" t="s">
        <v>52</v>
      </c>
      <c r="D13" s="111"/>
      <c r="E13" s="98" t="s">
        <v>58</v>
      </c>
      <c r="F13" s="99"/>
      <c r="G13" s="6" t="s">
        <v>68</v>
      </c>
    </row>
    <row r="14" spans="1:7" ht="15" customHeight="1" x14ac:dyDescent="0.25">
      <c r="A14" s="30"/>
      <c r="B14" s="68" t="s">
        <v>6</v>
      </c>
      <c r="C14" s="70" t="s">
        <v>53</v>
      </c>
      <c r="D14" s="111"/>
      <c r="E14" s="98" t="s">
        <v>7</v>
      </c>
      <c r="F14" s="99"/>
      <c r="G14" s="6" t="s">
        <v>88</v>
      </c>
    </row>
    <row r="15" spans="1:7" ht="15" customHeight="1" x14ac:dyDescent="0.25">
      <c r="A15" s="30"/>
      <c r="B15" s="68" t="s">
        <v>8</v>
      </c>
      <c r="C15" s="72">
        <v>44722</v>
      </c>
      <c r="D15" s="111"/>
      <c r="E15" s="102" t="s">
        <v>9</v>
      </c>
      <c r="F15" s="103"/>
      <c r="G15" s="7" t="s">
        <v>54</v>
      </c>
    </row>
    <row r="16" spans="1:7" ht="12" customHeight="1" x14ac:dyDescent="0.25">
      <c r="A16" s="2"/>
      <c r="B16" s="112"/>
      <c r="C16" s="113"/>
      <c r="D16" s="114"/>
      <c r="E16" s="115"/>
      <c r="F16" s="115"/>
      <c r="G16" s="116"/>
    </row>
    <row r="17" spans="1:7" ht="12" customHeight="1" x14ac:dyDescent="0.25">
      <c r="A17" s="9"/>
      <c r="B17" s="117" t="s">
        <v>10</v>
      </c>
      <c r="C17" s="118"/>
      <c r="D17" s="118"/>
      <c r="E17" s="118"/>
      <c r="F17" s="118"/>
      <c r="G17" s="118"/>
    </row>
    <row r="18" spans="1:7" ht="12" customHeight="1" x14ac:dyDescent="0.25">
      <c r="A18" s="2"/>
      <c r="B18" s="119"/>
      <c r="C18" s="120"/>
      <c r="D18" s="120"/>
      <c r="E18" s="120"/>
      <c r="F18" s="121"/>
      <c r="G18" s="121"/>
    </row>
    <row r="19" spans="1:7" ht="12" customHeight="1" x14ac:dyDescent="0.25">
      <c r="A19" s="5"/>
      <c r="B19" s="122" t="s">
        <v>11</v>
      </c>
      <c r="C19" s="123"/>
      <c r="D19" s="124"/>
      <c r="E19" s="124"/>
      <c r="F19" s="124"/>
      <c r="G19" s="124"/>
    </row>
    <row r="20" spans="1:7" ht="24" customHeight="1" x14ac:dyDescent="0.25">
      <c r="A20" s="9"/>
      <c r="B20" s="125" t="s">
        <v>12</v>
      </c>
      <c r="C20" s="125" t="s">
        <v>13</v>
      </c>
      <c r="D20" s="125" t="s">
        <v>14</v>
      </c>
      <c r="E20" s="125" t="s">
        <v>15</v>
      </c>
      <c r="F20" s="125" t="s">
        <v>16</v>
      </c>
      <c r="G20" s="125" t="s">
        <v>17</v>
      </c>
    </row>
    <row r="21" spans="1:7" ht="12.75" customHeight="1" x14ac:dyDescent="0.25">
      <c r="A21" s="9"/>
      <c r="B21" s="95"/>
      <c r="C21" s="10"/>
      <c r="D21" s="11"/>
      <c r="E21" s="95"/>
      <c r="F21" s="8"/>
      <c r="G21" s="8"/>
    </row>
    <row r="22" spans="1:7" ht="12.75" customHeight="1" x14ac:dyDescent="0.25">
      <c r="A22" s="9"/>
      <c r="B22" s="12" t="s">
        <v>18</v>
      </c>
      <c r="C22" s="13"/>
      <c r="D22" s="13"/>
      <c r="E22" s="13"/>
      <c r="F22" s="14"/>
      <c r="G22" s="15"/>
    </row>
    <row r="23" spans="1:7" ht="12" customHeight="1" x14ac:dyDescent="0.25">
      <c r="A23" s="2"/>
      <c r="B23" s="119"/>
      <c r="C23" s="121"/>
      <c r="D23" s="121"/>
      <c r="E23" s="121"/>
      <c r="F23" s="126"/>
      <c r="G23" s="126"/>
    </row>
    <row r="24" spans="1:7" ht="12" customHeight="1" x14ac:dyDescent="0.25">
      <c r="A24" s="5"/>
      <c r="B24" s="127" t="s">
        <v>19</v>
      </c>
      <c r="C24" s="128"/>
      <c r="D24" s="129"/>
      <c r="E24" s="129"/>
      <c r="F24" s="130"/>
      <c r="G24" s="130"/>
    </row>
    <row r="25" spans="1:7" ht="24" customHeight="1" x14ac:dyDescent="0.25">
      <c r="A25" s="5"/>
      <c r="B25" s="131" t="s">
        <v>12</v>
      </c>
      <c r="C25" s="132" t="s">
        <v>13</v>
      </c>
      <c r="D25" s="132" t="s">
        <v>14</v>
      </c>
      <c r="E25" s="131" t="s">
        <v>15</v>
      </c>
      <c r="F25" s="132" t="s">
        <v>16</v>
      </c>
      <c r="G25" s="131" t="s">
        <v>17</v>
      </c>
    </row>
    <row r="26" spans="1:7" ht="12" customHeight="1" x14ac:dyDescent="0.25">
      <c r="A26" s="30"/>
      <c r="B26" s="133"/>
      <c r="C26" s="134"/>
      <c r="D26" s="134"/>
      <c r="E26" s="134"/>
      <c r="F26" s="133"/>
      <c r="G26" s="133"/>
    </row>
    <row r="27" spans="1:7" ht="12" customHeight="1" x14ac:dyDescent="0.25">
      <c r="A27" s="30"/>
      <c r="B27" s="135" t="s">
        <v>20</v>
      </c>
      <c r="C27" s="136"/>
      <c r="D27" s="136"/>
      <c r="E27" s="136"/>
      <c r="F27" s="137"/>
      <c r="G27" s="137"/>
    </row>
    <row r="28" spans="1:7" ht="12" customHeight="1" x14ac:dyDescent="0.25">
      <c r="A28" s="2"/>
      <c r="B28" s="138"/>
      <c r="C28" s="139"/>
      <c r="D28" s="139"/>
      <c r="E28" s="139"/>
      <c r="F28" s="140"/>
      <c r="G28" s="140"/>
    </row>
    <row r="29" spans="1:7" ht="12" customHeight="1" x14ac:dyDescent="0.25">
      <c r="A29" s="5"/>
      <c r="B29" s="127" t="s">
        <v>21</v>
      </c>
      <c r="C29" s="128"/>
      <c r="D29" s="129"/>
      <c r="E29" s="129"/>
      <c r="F29" s="130"/>
      <c r="G29" s="130"/>
    </row>
    <row r="30" spans="1:7" ht="24" customHeight="1" x14ac:dyDescent="0.25">
      <c r="A30" s="5"/>
      <c r="B30" s="141" t="s">
        <v>12</v>
      </c>
      <c r="C30" s="141" t="s">
        <v>13</v>
      </c>
      <c r="D30" s="141" t="s">
        <v>14</v>
      </c>
      <c r="E30" s="141" t="s">
        <v>15</v>
      </c>
      <c r="F30" s="142" t="s">
        <v>16</v>
      </c>
      <c r="G30" s="141" t="s">
        <v>17</v>
      </c>
    </row>
    <row r="31" spans="1:7" ht="12.75" customHeight="1" x14ac:dyDescent="0.25">
      <c r="A31" s="9"/>
      <c r="B31" s="95" t="s">
        <v>69</v>
      </c>
      <c r="C31" s="10" t="s">
        <v>60</v>
      </c>
      <c r="D31" s="90">
        <v>0.4</v>
      </c>
      <c r="E31" s="91" t="s">
        <v>65</v>
      </c>
      <c r="F31" s="92">
        <v>284447</v>
      </c>
      <c r="G31" s="8">
        <f t="shared" ref="G31:G37" si="0">(D31*F31)</f>
        <v>113778.8</v>
      </c>
    </row>
    <row r="32" spans="1:7" ht="12.75" customHeight="1" x14ac:dyDescent="0.25">
      <c r="A32" s="9"/>
      <c r="B32" s="95" t="s">
        <v>59</v>
      </c>
      <c r="C32" s="10" t="s">
        <v>60</v>
      </c>
      <c r="D32" s="90">
        <v>0.3</v>
      </c>
      <c r="E32" s="91" t="s">
        <v>65</v>
      </c>
      <c r="F32" s="92">
        <v>284447</v>
      </c>
      <c r="G32" s="8">
        <f t="shared" si="0"/>
        <v>85334.099999999991</v>
      </c>
    </row>
    <row r="33" spans="1:10" ht="12.75" customHeight="1" x14ac:dyDescent="0.25">
      <c r="A33" s="9"/>
      <c r="B33" s="95" t="s">
        <v>70</v>
      </c>
      <c r="C33" s="10" t="s">
        <v>60</v>
      </c>
      <c r="D33" s="90">
        <v>0.3</v>
      </c>
      <c r="E33" s="91" t="s">
        <v>65</v>
      </c>
      <c r="F33" s="92">
        <v>284447</v>
      </c>
      <c r="G33" s="8">
        <f t="shared" si="0"/>
        <v>85334.099999999991</v>
      </c>
    </row>
    <row r="34" spans="1:10" ht="12.75" customHeight="1" x14ac:dyDescent="0.25">
      <c r="A34" s="9"/>
      <c r="B34" s="95" t="s">
        <v>61</v>
      </c>
      <c r="C34" s="10" t="s">
        <v>60</v>
      </c>
      <c r="D34" s="90">
        <v>0.2</v>
      </c>
      <c r="E34" s="91" t="s">
        <v>65</v>
      </c>
      <c r="F34" s="8">
        <v>279775</v>
      </c>
      <c r="G34" s="8">
        <f t="shared" si="0"/>
        <v>55955</v>
      </c>
    </row>
    <row r="35" spans="1:10" ht="12.75" customHeight="1" x14ac:dyDescent="0.25">
      <c r="A35" s="9"/>
      <c r="B35" s="95" t="s">
        <v>71</v>
      </c>
      <c r="C35" s="10" t="s">
        <v>60</v>
      </c>
      <c r="D35" s="90">
        <v>0.2</v>
      </c>
      <c r="E35" s="91" t="s">
        <v>75</v>
      </c>
      <c r="F35" s="8">
        <v>241476</v>
      </c>
      <c r="G35" s="8">
        <f t="shared" si="0"/>
        <v>48295.200000000004</v>
      </c>
    </row>
    <row r="36" spans="1:10" ht="12.75" customHeight="1" x14ac:dyDescent="0.25">
      <c r="A36" s="9"/>
      <c r="B36" s="95" t="s">
        <v>72</v>
      </c>
      <c r="C36" s="10" t="s">
        <v>60</v>
      </c>
      <c r="D36" s="90">
        <v>0.2</v>
      </c>
      <c r="E36" s="91" t="s">
        <v>75</v>
      </c>
      <c r="F36" s="8">
        <v>165083</v>
      </c>
      <c r="G36" s="8">
        <f t="shared" si="0"/>
        <v>33016.6</v>
      </c>
    </row>
    <row r="37" spans="1:10" ht="12.75" customHeight="1" x14ac:dyDescent="0.25">
      <c r="A37" s="9"/>
      <c r="B37" s="95" t="s">
        <v>73</v>
      </c>
      <c r="C37" s="10" t="s">
        <v>60</v>
      </c>
      <c r="D37" s="90">
        <v>0.2</v>
      </c>
      <c r="E37" s="91" t="s">
        <v>74</v>
      </c>
      <c r="F37" s="8">
        <v>88690</v>
      </c>
      <c r="G37" s="8">
        <f t="shared" si="0"/>
        <v>17738</v>
      </c>
    </row>
    <row r="38" spans="1:10" ht="12.75" customHeight="1" x14ac:dyDescent="0.25">
      <c r="A38" s="5"/>
      <c r="B38" s="16" t="s">
        <v>22</v>
      </c>
      <c r="C38" s="17"/>
      <c r="D38" s="17"/>
      <c r="E38" s="17"/>
      <c r="F38" s="18"/>
      <c r="G38" s="19">
        <f>SUM(G31:G37)</f>
        <v>439451.8</v>
      </c>
    </row>
    <row r="39" spans="1:10" ht="12" customHeight="1" x14ac:dyDescent="0.25">
      <c r="A39" s="2"/>
      <c r="B39" s="143"/>
      <c r="C39" s="144"/>
      <c r="D39" s="144"/>
      <c r="E39" s="144"/>
      <c r="F39" s="145"/>
      <c r="G39" s="145"/>
    </row>
    <row r="40" spans="1:10" ht="12" customHeight="1" x14ac:dyDescent="0.25">
      <c r="A40" s="5"/>
      <c r="B40" s="127" t="s">
        <v>23</v>
      </c>
      <c r="C40" s="128"/>
      <c r="D40" s="129"/>
      <c r="E40" s="129"/>
      <c r="F40" s="130"/>
      <c r="G40" s="130"/>
    </row>
    <row r="41" spans="1:10" ht="24" customHeight="1" x14ac:dyDescent="0.25">
      <c r="A41" s="5"/>
      <c r="B41" s="142" t="s">
        <v>24</v>
      </c>
      <c r="C41" s="142" t="s">
        <v>25</v>
      </c>
      <c r="D41" s="142" t="s">
        <v>26</v>
      </c>
      <c r="E41" s="142" t="s">
        <v>15</v>
      </c>
      <c r="F41" s="142" t="s">
        <v>16</v>
      </c>
      <c r="G41" s="142" t="s">
        <v>17</v>
      </c>
      <c r="J41" s="57"/>
    </row>
    <row r="42" spans="1:10" ht="12.75" customHeight="1" x14ac:dyDescent="0.25">
      <c r="A42" s="9"/>
      <c r="B42" s="58" t="s">
        <v>62</v>
      </c>
      <c r="C42" s="60"/>
      <c r="D42" s="60"/>
      <c r="E42" s="60"/>
      <c r="F42" s="61"/>
      <c r="G42" s="62"/>
      <c r="J42" s="57"/>
    </row>
    <row r="43" spans="1:10" ht="12.75" customHeight="1" x14ac:dyDescent="0.25">
      <c r="A43" s="9"/>
      <c r="B43" s="59" t="s">
        <v>76</v>
      </c>
      <c r="C43" s="75" t="s">
        <v>77</v>
      </c>
      <c r="D43" s="74">
        <v>30</v>
      </c>
      <c r="E43" s="74" t="s">
        <v>55</v>
      </c>
      <c r="F43" s="61">
        <v>2200</v>
      </c>
      <c r="G43" s="62">
        <f t="shared" ref="G43:G44" si="1">F43*D43</f>
        <v>66000</v>
      </c>
      <c r="J43" s="57"/>
    </row>
    <row r="44" spans="1:10" ht="12.75" customHeight="1" x14ac:dyDescent="0.25">
      <c r="A44" s="9"/>
      <c r="B44" s="59" t="s">
        <v>90</v>
      </c>
      <c r="C44" s="75" t="s">
        <v>77</v>
      </c>
      <c r="D44" s="74">
        <v>100</v>
      </c>
      <c r="E44" s="74" t="s">
        <v>55</v>
      </c>
      <c r="F44" s="61">
        <v>1200</v>
      </c>
      <c r="G44" s="62">
        <f t="shared" si="1"/>
        <v>120000</v>
      </c>
      <c r="J44" s="57"/>
    </row>
    <row r="45" spans="1:10" ht="12.75" customHeight="1" x14ac:dyDescent="0.25">
      <c r="A45" s="9"/>
      <c r="B45" s="58" t="s">
        <v>63</v>
      </c>
      <c r="C45" s="75"/>
      <c r="D45" s="74"/>
      <c r="E45" s="74"/>
      <c r="F45" s="61"/>
      <c r="G45" s="62"/>
      <c r="J45" s="57"/>
    </row>
    <row r="46" spans="1:10" ht="12.75" customHeight="1" x14ac:dyDescent="0.25">
      <c r="A46" s="9"/>
      <c r="B46" s="59" t="s">
        <v>78</v>
      </c>
      <c r="C46" s="75" t="s">
        <v>79</v>
      </c>
      <c r="D46" s="74">
        <v>2</v>
      </c>
      <c r="E46" s="74" t="s">
        <v>80</v>
      </c>
      <c r="F46" s="61">
        <v>19370</v>
      </c>
      <c r="G46" s="62">
        <f t="shared" ref="G46:G52" si="2">F46*D46</f>
        <v>38740</v>
      </c>
      <c r="J46" s="57"/>
    </row>
    <row r="47" spans="1:10" ht="12.75" customHeight="1" x14ac:dyDescent="0.25">
      <c r="A47" s="9"/>
      <c r="B47" s="59" t="s">
        <v>81</v>
      </c>
      <c r="C47" s="75" t="s">
        <v>82</v>
      </c>
      <c r="D47" s="74">
        <v>1</v>
      </c>
      <c r="E47" s="74" t="s">
        <v>83</v>
      </c>
      <c r="F47" s="61">
        <v>8500</v>
      </c>
      <c r="G47" s="62">
        <f t="shared" si="2"/>
        <v>8500</v>
      </c>
      <c r="J47" s="57"/>
    </row>
    <row r="48" spans="1:10" ht="12.75" customHeight="1" x14ac:dyDescent="0.25">
      <c r="A48" s="9"/>
      <c r="B48" s="59" t="s">
        <v>64</v>
      </c>
      <c r="C48" s="75" t="s">
        <v>79</v>
      </c>
      <c r="D48" s="74">
        <v>1</v>
      </c>
      <c r="E48" s="74" t="s">
        <v>80</v>
      </c>
      <c r="F48" s="61">
        <v>11850</v>
      </c>
      <c r="G48" s="62">
        <f t="shared" si="2"/>
        <v>11850</v>
      </c>
      <c r="J48" s="57"/>
    </row>
    <row r="49" spans="1:10" ht="12.75" customHeight="1" x14ac:dyDescent="0.25">
      <c r="A49" s="9"/>
      <c r="B49" s="58" t="s">
        <v>27</v>
      </c>
      <c r="C49" s="75"/>
      <c r="D49" s="74"/>
      <c r="E49" s="74"/>
      <c r="F49" s="61"/>
      <c r="G49" s="62"/>
      <c r="J49" s="57"/>
    </row>
    <row r="50" spans="1:10" ht="12.75" customHeight="1" x14ac:dyDescent="0.25">
      <c r="A50" s="9"/>
      <c r="B50" s="59" t="s">
        <v>84</v>
      </c>
      <c r="C50" s="75" t="s">
        <v>99</v>
      </c>
      <c r="D50" s="74">
        <f>12*25</f>
        <v>300</v>
      </c>
      <c r="E50" s="74" t="s">
        <v>85</v>
      </c>
      <c r="F50" s="61">
        <v>940</v>
      </c>
      <c r="G50" s="62">
        <f t="shared" si="2"/>
        <v>282000</v>
      </c>
      <c r="J50" s="57"/>
    </row>
    <row r="51" spans="1:10" ht="12.75" customHeight="1" x14ac:dyDescent="0.25">
      <c r="A51" s="9"/>
      <c r="B51" s="59" t="s">
        <v>86</v>
      </c>
      <c r="C51" s="75" t="s">
        <v>99</v>
      </c>
      <c r="D51" s="74">
        <v>100</v>
      </c>
      <c r="E51" s="74" t="s">
        <v>85</v>
      </c>
      <c r="F51" s="61">
        <v>1000</v>
      </c>
      <c r="G51" s="62">
        <f t="shared" si="2"/>
        <v>100000</v>
      </c>
      <c r="J51" s="57"/>
    </row>
    <row r="52" spans="1:10" ht="12.75" customHeight="1" x14ac:dyDescent="0.25">
      <c r="A52" s="9"/>
      <c r="B52" s="59" t="s">
        <v>87</v>
      </c>
      <c r="C52" s="75" t="s">
        <v>99</v>
      </c>
      <c r="D52" s="74">
        <v>100</v>
      </c>
      <c r="E52" s="74" t="s">
        <v>85</v>
      </c>
      <c r="F52" s="61">
        <v>13470</v>
      </c>
      <c r="G52" s="62">
        <f t="shared" si="2"/>
        <v>1347000</v>
      </c>
      <c r="J52" s="57"/>
    </row>
    <row r="53" spans="1:10" ht="13.5" customHeight="1" x14ac:dyDescent="0.25">
      <c r="A53" s="5"/>
      <c r="B53" s="16" t="s">
        <v>28</v>
      </c>
      <c r="C53" s="17"/>
      <c r="D53" s="17"/>
      <c r="E53" s="17"/>
      <c r="F53" s="18"/>
      <c r="G53" s="19">
        <f>SUM(G42:G52)</f>
        <v>1974090</v>
      </c>
    </row>
    <row r="54" spans="1:10" ht="12" customHeight="1" x14ac:dyDescent="0.25">
      <c r="A54" s="2"/>
      <c r="B54" s="143"/>
      <c r="C54" s="144"/>
      <c r="D54" s="144"/>
      <c r="E54" s="146"/>
      <c r="F54" s="145"/>
      <c r="G54" s="145"/>
    </row>
    <row r="55" spans="1:10" ht="12" customHeight="1" x14ac:dyDescent="0.25">
      <c r="A55" s="5"/>
      <c r="B55" s="127" t="s">
        <v>29</v>
      </c>
      <c r="C55" s="128"/>
      <c r="D55" s="129"/>
      <c r="E55" s="129"/>
      <c r="F55" s="130"/>
      <c r="G55" s="130"/>
    </row>
    <row r="56" spans="1:10" ht="24" customHeight="1" x14ac:dyDescent="0.25">
      <c r="A56" s="5"/>
      <c r="B56" s="141" t="s">
        <v>30</v>
      </c>
      <c r="C56" s="142" t="s">
        <v>25</v>
      </c>
      <c r="D56" s="142" t="s">
        <v>26</v>
      </c>
      <c r="E56" s="141" t="s">
        <v>15</v>
      </c>
      <c r="F56" s="142" t="s">
        <v>16</v>
      </c>
      <c r="G56" s="141" t="s">
        <v>17</v>
      </c>
    </row>
    <row r="57" spans="1:10" ht="12.75" customHeight="1" x14ac:dyDescent="0.25">
      <c r="A57" s="9"/>
      <c r="B57" s="95"/>
      <c r="C57" s="20"/>
      <c r="D57" s="147"/>
      <c r="E57" s="10"/>
      <c r="F57" s="21"/>
      <c r="G57" s="21"/>
    </row>
    <row r="58" spans="1:10" ht="13.5" customHeight="1" x14ac:dyDescent="0.25">
      <c r="A58" s="5"/>
      <c r="B58" s="148" t="s">
        <v>31</v>
      </c>
      <c r="C58" s="149"/>
      <c r="D58" s="149"/>
      <c r="E58" s="149"/>
      <c r="F58" s="150"/>
      <c r="G58" s="151"/>
    </row>
    <row r="59" spans="1:10" ht="12" customHeight="1" x14ac:dyDescent="0.25">
      <c r="A59" s="2"/>
      <c r="B59" s="152"/>
      <c r="C59" s="152"/>
      <c r="D59" s="152"/>
      <c r="E59" s="152"/>
      <c r="F59" s="153"/>
      <c r="G59" s="153"/>
    </row>
    <row r="60" spans="1:10" ht="12" customHeight="1" x14ac:dyDescent="0.25">
      <c r="A60" s="30"/>
      <c r="B60" s="76" t="s">
        <v>32</v>
      </c>
      <c r="C60" s="77"/>
      <c r="D60" s="77"/>
      <c r="E60" s="77"/>
      <c r="F60" s="77"/>
      <c r="G60" s="78">
        <f>G22+G38+G53+G58</f>
        <v>2413541.7999999998</v>
      </c>
    </row>
    <row r="61" spans="1:10" ht="12" customHeight="1" x14ac:dyDescent="0.25">
      <c r="A61" s="30"/>
      <c r="B61" s="79" t="s">
        <v>33</v>
      </c>
      <c r="C61" s="80"/>
      <c r="D61" s="80"/>
      <c r="E61" s="80"/>
      <c r="F61" s="80"/>
      <c r="G61" s="81">
        <f>G60*0.05</f>
        <v>120677.09</v>
      </c>
    </row>
    <row r="62" spans="1:10" ht="12" customHeight="1" x14ac:dyDescent="0.25">
      <c r="A62" s="30"/>
      <c r="B62" s="82" t="s">
        <v>34</v>
      </c>
      <c r="C62" s="83"/>
      <c r="D62" s="83"/>
      <c r="E62" s="83"/>
      <c r="F62" s="83"/>
      <c r="G62" s="84">
        <f>G61+G60</f>
        <v>2534218.8899999997</v>
      </c>
    </row>
    <row r="63" spans="1:10" ht="12" customHeight="1" x14ac:dyDescent="0.25">
      <c r="A63" s="30"/>
      <c r="B63" s="79" t="s">
        <v>35</v>
      </c>
      <c r="C63" s="80"/>
      <c r="D63" s="80"/>
      <c r="E63" s="80"/>
      <c r="F63" s="80"/>
      <c r="G63" s="81">
        <f>G12</f>
        <v>3000000</v>
      </c>
    </row>
    <row r="64" spans="1:10" ht="12" customHeight="1" x14ac:dyDescent="0.25">
      <c r="A64" s="30"/>
      <c r="B64" s="85" t="s">
        <v>36</v>
      </c>
      <c r="C64" s="86"/>
      <c r="D64" s="86"/>
      <c r="E64" s="86"/>
      <c r="F64" s="86"/>
      <c r="G64" s="87">
        <f>G63-G62</f>
        <v>465781.11000000034</v>
      </c>
    </row>
    <row r="65" spans="1:7" ht="12" customHeight="1" x14ac:dyDescent="0.25">
      <c r="A65" s="30"/>
      <c r="B65" s="31" t="s">
        <v>37</v>
      </c>
      <c r="C65" s="32"/>
      <c r="D65" s="32"/>
      <c r="E65" s="32"/>
      <c r="F65" s="32"/>
      <c r="G65" s="27"/>
    </row>
    <row r="66" spans="1:7" ht="12.75" customHeight="1" thickBot="1" x14ac:dyDescent="0.3">
      <c r="A66" s="30"/>
      <c r="B66" s="33"/>
      <c r="C66" s="32"/>
      <c r="D66" s="32"/>
      <c r="E66" s="32"/>
      <c r="F66" s="32"/>
      <c r="G66" s="27"/>
    </row>
    <row r="67" spans="1:7" ht="12" customHeight="1" x14ac:dyDescent="0.25">
      <c r="A67" s="30"/>
      <c r="B67" s="43" t="s">
        <v>38</v>
      </c>
      <c r="C67" s="44"/>
      <c r="D67" s="44"/>
      <c r="E67" s="44"/>
      <c r="F67" s="45"/>
      <c r="G67" s="27"/>
    </row>
    <row r="68" spans="1:7" ht="12" customHeight="1" x14ac:dyDescent="0.25">
      <c r="A68" s="30"/>
      <c r="B68" s="46" t="s">
        <v>39</v>
      </c>
      <c r="C68" s="29"/>
      <c r="D68" s="29"/>
      <c r="E68" s="29"/>
      <c r="F68" s="47"/>
      <c r="G68" s="27"/>
    </row>
    <row r="69" spans="1:7" ht="12" customHeight="1" x14ac:dyDescent="0.25">
      <c r="A69" s="30"/>
      <c r="B69" s="46" t="s">
        <v>40</v>
      </c>
      <c r="C69" s="29"/>
      <c r="D69" s="29"/>
      <c r="E69" s="29"/>
      <c r="F69" s="47"/>
      <c r="G69" s="27"/>
    </row>
    <row r="70" spans="1:7" ht="12" customHeight="1" x14ac:dyDescent="0.25">
      <c r="A70" s="30"/>
      <c r="B70" s="46" t="s">
        <v>41</v>
      </c>
      <c r="C70" s="29"/>
      <c r="D70" s="29"/>
      <c r="E70" s="29"/>
      <c r="F70" s="47"/>
      <c r="G70" s="27"/>
    </row>
    <row r="71" spans="1:7" ht="12" customHeight="1" x14ac:dyDescent="0.25">
      <c r="A71" s="30"/>
      <c r="B71" s="46" t="s">
        <v>42</v>
      </c>
      <c r="C71" s="29"/>
      <c r="D71" s="29"/>
      <c r="E71" s="29"/>
      <c r="F71" s="47"/>
      <c r="G71" s="27"/>
    </row>
    <row r="72" spans="1:7" ht="12" customHeight="1" x14ac:dyDescent="0.25">
      <c r="A72" s="30"/>
      <c r="B72" s="46" t="s">
        <v>43</v>
      </c>
      <c r="C72" s="29"/>
      <c r="D72" s="29"/>
      <c r="E72" s="29"/>
      <c r="F72" s="47"/>
      <c r="G72" s="27"/>
    </row>
    <row r="73" spans="1:7" ht="12.75" customHeight="1" thickBot="1" x14ac:dyDescent="0.3">
      <c r="A73" s="30"/>
      <c r="B73" s="48" t="s">
        <v>44</v>
      </c>
      <c r="C73" s="49"/>
      <c r="D73" s="49"/>
      <c r="E73" s="49"/>
      <c r="F73" s="50"/>
      <c r="G73" s="27"/>
    </row>
    <row r="74" spans="1:7" ht="12.75" customHeight="1" x14ac:dyDescent="0.25">
      <c r="A74" s="30"/>
      <c r="B74" s="41"/>
      <c r="C74" s="29"/>
      <c r="D74" s="29"/>
      <c r="E74" s="29"/>
      <c r="F74" s="29"/>
      <c r="G74" s="27"/>
    </row>
    <row r="75" spans="1:7" ht="15" customHeight="1" thickBot="1" x14ac:dyDescent="0.3">
      <c r="A75" s="30"/>
      <c r="B75" s="96" t="s">
        <v>45</v>
      </c>
      <c r="C75" s="97"/>
      <c r="D75" s="40"/>
      <c r="E75" s="23"/>
      <c r="F75" s="23"/>
      <c r="G75" s="27"/>
    </row>
    <row r="76" spans="1:7" ht="12" customHeight="1" x14ac:dyDescent="0.25">
      <c r="A76" s="30"/>
      <c r="B76" s="35" t="s">
        <v>30</v>
      </c>
      <c r="C76" s="66" t="s">
        <v>91</v>
      </c>
      <c r="D76" s="67" t="s">
        <v>46</v>
      </c>
      <c r="E76" s="23"/>
      <c r="F76" s="23"/>
      <c r="G76" s="27"/>
    </row>
    <row r="77" spans="1:7" ht="12" customHeight="1" x14ac:dyDescent="0.25">
      <c r="A77" s="30"/>
      <c r="B77" s="88" t="s">
        <v>92</v>
      </c>
      <c r="C77" s="93"/>
      <c r="D77" s="89"/>
      <c r="E77" s="23"/>
      <c r="F77" s="23"/>
      <c r="G77" s="27"/>
    </row>
    <row r="78" spans="1:7" ht="12" customHeight="1" x14ac:dyDescent="0.25">
      <c r="A78" s="30"/>
      <c r="B78" s="88" t="s">
        <v>93</v>
      </c>
      <c r="C78" s="93"/>
      <c r="D78" s="89"/>
      <c r="E78" s="23"/>
      <c r="F78" s="23"/>
      <c r="G78" s="27"/>
    </row>
    <row r="79" spans="1:7" ht="12" customHeight="1" x14ac:dyDescent="0.25">
      <c r="A79" s="30"/>
      <c r="B79" s="36" t="s">
        <v>47</v>
      </c>
      <c r="C79" s="94">
        <f>G38</f>
        <v>439451.8</v>
      </c>
      <c r="D79" s="65">
        <f>C79/C82</f>
        <v>0.17340719924946973</v>
      </c>
      <c r="E79" s="23"/>
      <c r="F79" s="23"/>
      <c r="G79" s="27"/>
    </row>
    <row r="80" spans="1:7" ht="12" customHeight="1" x14ac:dyDescent="0.25">
      <c r="A80" s="30"/>
      <c r="B80" s="36" t="s">
        <v>24</v>
      </c>
      <c r="C80" s="94">
        <f>G53</f>
        <v>1974090</v>
      </c>
      <c r="D80" s="65">
        <f>C80/C82</f>
        <v>0.77897375313148276</v>
      </c>
      <c r="E80" s="23"/>
      <c r="F80" s="23"/>
      <c r="G80" s="27"/>
    </row>
    <row r="81" spans="1:7" ht="12" customHeight="1" x14ac:dyDescent="0.25">
      <c r="A81" s="30"/>
      <c r="B81" s="36" t="s">
        <v>48</v>
      </c>
      <c r="C81" s="24">
        <f>G61</f>
        <v>120677.09</v>
      </c>
      <c r="D81" s="65">
        <f>C81/C82</f>
        <v>4.7619047619047623E-2</v>
      </c>
      <c r="E81" s="26"/>
      <c r="F81" s="26"/>
      <c r="G81" s="27"/>
    </row>
    <row r="82" spans="1:7" ht="12.75" customHeight="1" thickBot="1" x14ac:dyDescent="0.3">
      <c r="A82" s="30"/>
      <c r="B82" s="37" t="s">
        <v>49</v>
      </c>
      <c r="C82" s="38">
        <f>SUM(C79:C81)</f>
        <v>2534218.8899999997</v>
      </c>
      <c r="D82" s="39">
        <f>SUM(D79:D81)</f>
        <v>1.0000000000000002</v>
      </c>
      <c r="E82" s="26"/>
      <c r="F82" s="26"/>
      <c r="G82" s="27"/>
    </row>
    <row r="83" spans="1:7" ht="12" customHeight="1" x14ac:dyDescent="0.25">
      <c r="A83" s="30"/>
      <c r="B83" s="33"/>
      <c r="C83" s="32"/>
      <c r="D83" s="32"/>
      <c r="E83" s="32"/>
      <c r="F83" s="32"/>
      <c r="G83" s="27"/>
    </row>
    <row r="84" spans="1:7" ht="12.75" customHeight="1" x14ac:dyDescent="0.25">
      <c r="A84" s="30"/>
      <c r="B84" s="34"/>
      <c r="C84" s="32">
        <v>0.85</v>
      </c>
      <c r="D84" s="32"/>
      <c r="E84" s="32">
        <v>1.1499999999999999</v>
      </c>
      <c r="F84" s="32"/>
      <c r="G84" s="27"/>
    </row>
    <row r="85" spans="1:7" ht="12" customHeight="1" thickBot="1" x14ac:dyDescent="0.3">
      <c r="A85" s="22"/>
      <c r="B85" s="52"/>
      <c r="C85" s="53" t="s">
        <v>94</v>
      </c>
      <c r="D85" s="54"/>
      <c r="E85" s="55"/>
      <c r="F85" s="25"/>
      <c r="G85" s="27"/>
    </row>
    <row r="86" spans="1:7" ht="12" customHeight="1" x14ac:dyDescent="0.25">
      <c r="A86" s="30"/>
      <c r="B86" s="56" t="s">
        <v>95</v>
      </c>
      <c r="C86" s="154">
        <f>D86*C84</f>
        <v>10200</v>
      </c>
      <c r="D86" s="154">
        <f>G9</f>
        <v>12000</v>
      </c>
      <c r="E86" s="155">
        <f>D86*E84</f>
        <v>13799.999999999998</v>
      </c>
      <c r="F86" s="51"/>
      <c r="G86" s="28"/>
    </row>
    <row r="87" spans="1:7" ht="12.75" customHeight="1" thickBot="1" x14ac:dyDescent="0.3">
      <c r="A87" s="30"/>
      <c r="B87" s="37" t="s">
        <v>96</v>
      </c>
      <c r="C87" s="63">
        <f>(G62/C86)</f>
        <v>248.45283235294113</v>
      </c>
      <c r="D87" s="63">
        <f>(G62/D86)</f>
        <v>211.18490749999998</v>
      </c>
      <c r="E87" s="64">
        <f>(G62/E86)</f>
        <v>183.63905</v>
      </c>
      <c r="F87" s="51"/>
      <c r="G87" s="28"/>
    </row>
    <row r="88" spans="1:7" ht="15.6" customHeight="1" x14ac:dyDescent="0.25">
      <c r="A88" s="30"/>
      <c r="B88" s="42" t="s">
        <v>50</v>
      </c>
      <c r="C88" s="29"/>
      <c r="D88" s="29"/>
      <c r="E88" s="29"/>
      <c r="F88" s="29"/>
      <c r="G88" s="29"/>
    </row>
  </sheetData>
  <mergeCells count="9">
    <mergeCell ref="B75:C75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scale="96" fitToWidth="0" fitToHeight="0" orientation="portrait" r:id="rId1"/>
  <headerFooter>
    <oddFooter>&amp;C&amp;"Helvetica Neue,Regular"&amp;12&amp;K000000&amp;P</oddFooter>
  </headerFooter>
  <rowBreaks count="1" manualBreakCount="1">
    <brk id="3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 BALLICA</vt:lpstr>
      <vt:lpstr>'AVENA BALLICA'!Área_de_impresión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2022-02-08T16:40:39Z</cp:lastPrinted>
  <dcterms:created xsi:type="dcterms:W3CDTF">2020-11-27T12:49:26Z</dcterms:created>
  <dcterms:modified xsi:type="dcterms:W3CDTF">2022-07-04T20:02:46Z</dcterms:modified>
</cp:coreProperties>
</file>