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RACAUTIN ok\"/>
    </mc:Choice>
  </mc:AlternateContent>
  <bookViews>
    <workbookView xWindow="0" yWindow="0" windowWidth="28800" windowHeight="12435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3" i="1"/>
  <c r="G45" i="1"/>
  <c r="G46" i="1"/>
  <c r="G48" i="1"/>
  <c r="G49" i="1"/>
  <c r="G40" i="1"/>
  <c r="D84" i="1" l="1"/>
  <c r="C75" i="1"/>
  <c r="D54" i="1" l="1"/>
  <c r="G54" i="1" s="1"/>
  <c r="G55" i="1" l="1"/>
  <c r="C78" i="1" s="1"/>
  <c r="G12" i="1"/>
  <c r="G60" i="1" s="1"/>
  <c r="G22" i="1" l="1"/>
  <c r="G50" i="1"/>
  <c r="C77" i="1" s="1"/>
  <c r="G36" i="1"/>
  <c r="C76" i="1" s="1"/>
  <c r="G57" i="1" l="1"/>
  <c r="G58" i="1" s="1"/>
  <c r="C74" i="1"/>
  <c r="G59" i="1" l="1"/>
  <c r="C79" i="1"/>
  <c r="E85" i="1"/>
  <c r="D85" i="1" l="1"/>
  <c r="G61" i="1"/>
  <c r="C85" i="1"/>
  <c r="C80" i="1"/>
  <c r="D77" i="1" l="1"/>
  <c r="D78" i="1"/>
  <c r="D74" i="1"/>
  <c r="D76" i="1"/>
  <c r="D79" i="1"/>
  <c r="D80" i="1" l="1"/>
</calcChain>
</file>

<file path=xl/sharedStrings.xml><?xml version="1.0" encoding="utf-8"?>
<sst xmlns="http://schemas.openxmlformats.org/spreadsheetml/2006/main" count="139" uniqueCount="104">
  <si>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</si>
  <si>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</si>
  <si>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</si>
  <si>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</si>
  <si>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</si>
  <si>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</si>
  <si>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</si>
  <si>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</si>
  <si>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</si>
  <si>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</si>
  <si>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</si>
  <si>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</si>
  <si>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</si>
  <si>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</si>
  <si>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</si>
  <si>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</si>
  <si>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</si>
  <si>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</si>
  <si>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</si>
  <si>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</si>
  <si>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</si>
  <si>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</si>
  <si>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</si>
  <si>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</si>
  <si>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</si>
  <si>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JM</t>
  </si>
  <si>
    <t>Agosto-Septiembre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</si>
  <si>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</si>
  <si>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</si>
  <si>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</si>
  <si>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</si>
  <si>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</si>
  <si>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</si>
  <si>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</si>
  <si>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</si>
  <si>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</si>
  <si>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</si>
  <si>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</si>
  <si>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</si>
  <si>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</si>
  <si>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</si>
  <si>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</si>
  <si>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</si>
  <si>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</si>
  <si>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</si>
  <si>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</si>
  <si>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</si>
  <si>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</si>
  <si>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</si>
  <si>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</si>
  <si>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</si>
  <si>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</si>
  <si>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</si>
  <si>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</si>
  <si>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</si>
  <si>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</si>
  <si>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</si>
  <si>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</si>
  <si>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</si>
  <si>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</si>
  <si>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</si>
  <si>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Traslados </t>
  </si>
  <si>
    <t>Avena Grano</t>
  </si>
  <si>
    <t>Nehuen, Llaofen, Urano</t>
  </si>
  <si>
    <t>Araucania</t>
  </si>
  <si>
    <t>Curacautin</t>
  </si>
  <si>
    <t xml:space="preserve">Abril </t>
  </si>
  <si>
    <t>PRECIO ESPERADO ($/Kg)</t>
  </si>
  <si>
    <t>RENDIMIENTO (Kg/Há.)</t>
  </si>
  <si>
    <t>Febrero - Abril</t>
  </si>
  <si>
    <t>Heladas - sequia - lluvia</t>
  </si>
  <si>
    <t>Desinfección semilla</t>
  </si>
  <si>
    <t>Abril-Mayo</t>
  </si>
  <si>
    <t xml:space="preserve">Araduras </t>
  </si>
  <si>
    <t>Rastrajes (offset)</t>
  </si>
  <si>
    <t>Siembra mecanizada</t>
  </si>
  <si>
    <t>Mayo-Junio</t>
  </si>
  <si>
    <t>Aplicación de herbicidas</t>
  </si>
  <si>
    <t>Agosto</t>
  </si>
  <si>
    <t>Cosecha mecanizada</t>
  </si>
  <si>
    <t>Enero</t>
  </si>
  <si>
    <t>Semilla de avena</t>
  </si>
  <si>
    <t xml:space="preserve">Kg </t>
  </si>
  <si>
    <t>Ajax</t>
  </si>
  <si>
    <t>cc</t>
  </si>
  <si>
    <t>MCPA</t>
  </si>
  <si>
    <t xml:space="preserve">Lt </t>
  </si>
  <si>
    <t>FUNGICIDAS</t>
  </si>
  <si>
    <t>Desinfectante semillla</t>
  </si>
  <si>
    <t>Sobre</t>
  </si>
  <si>
    <t>glifosato</t>
  </si>
  <si>
    <t>Abril</t>
  </si>
  <si>
    <t>NPK (Mezcla 11-30-11)</t>
  </si>
  <si>
    <t>Supernitro (25%N)</t>
  </si>
  <si>
    <t>Cantidad (Kg/ha)</t>
  </si>
  <si>
    <t xml:space="preserve"> Precio Unitario ($/kg) </t>
  </si>
  <si>
    <t>Costo unitario ($/kg) (*)</t>
  </si>
  <si>
    <t>ESCENARIOS COSTO UNITARIO  ($/kg)</t>
  </si>
  <si>
    <t>JORNADAS ANIMAL</t>
  </si>
  <si>
    <t>Subtotal Jornadas Animal</t>
  </si>
  <si>
    <t>Rendimiento (kg/há)</t>
  </si>
  <si>
    <t>$/há</t>
  </si>
  <si>
    <t>COSTO TOTAL/há.</t>
  </si>
  <si>
    <t xml:space="preserve"> Junio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</si>
</sst>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8" fillId="0" borderId="5" xfId="0" applyNumberFormat="1" applyFont="1" applyFill="1" applyBorder="1" applyAlignment="1">
      <alignment vertical="center"/>
    </xf>
    <xf numFmtId="9" fontId="10" fillId="0" borderId="34" xfId="0" applyNumberFormat="1" applyFont="1" applyFill="1" applyBorder="1" applyAlignment="1"/>
    <xf numFmtId="0" fontId="8" fillId="0" borderId="5" xfId="0" applyNumberFormat="1" applyFont="1" applyFill="1" applyBorder="1" applyAlignment="1">
      <alignment vertical="center"/>
    </xf>
    <xf numFmtId="166" fontId="8" fillId="0" borderId="5" xfId="0" applyNumberFormat="1" applyFont="1" applyFill="1" applyBorder="1" applyAlignment="1">
      <alignment vertical="center"/>
    </xf>
    <xf numFmtId="3" fontId="8" fillId="0" borderId="51" xfId="0" applyNumberFormat="1" applyFont="1" applyFill="1" applyBorder="1" applyAlignment="1">
      <alignment vertical="center"/>
    </xf>
    <xf numFmtId="166" fontId="8" fillId="0" borderId="36" xfId="0" applyNumberFormat="1" applyFont="1" applyFill="1" applyBorder="1" applyAlignment="1">
      <alignment vertical="center"/>
    </xf>
    <xf numFmtId="166" fontId="8" fillId="0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5" xfId="0" applyFont="1" applyFill="1" applyBorder="1" applyAlignment="1"/>
    <xf numFmtId="3" fontId="2" fillId="2" borderId="55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0" fillId="2" borderId="58" xfId="0" applyFont="1" applyFill="1" applyBorder="1" applyAlignment="1"/>
    <xf numFmtId="0" fontId="2" fillId="2" borderId="59" xfId="0" applyFont="1" applyFill="1" applyBorder="1" applyAlignment="1">
      <alignment wrapText="1"/>
    </xf>
    <xf numFmtId="49" fontId="14" fillId="3" borderId="56" xfId="0" applyNumberFormat="1" applyFont="1" applyFill="1" applyBorder="1" applyAlignment="1">
      <alignment vertical="center" wrapText="1"/>
    </xf>
    <xf numFmtId="49" fontId="2" fillId="2" borderId="56" xfId="0" applyNumberFormat="1" applyFont="1" applyFill="1" applyBorder="1" applyAlignment="1">
      <alignment vertical="center" wrapText="1"/>
    </xf>
    <xf numFmtId="49" fontId="2" fillId="2" borderId="57" xfId="0" applyNumberFormat="1" applyFont="1" applyFill="1" applyBorder="1" applyAlignment="1">
      <alignment horizontal="left"/>
    </xf>
    <xf numFmtId="49" fontId="2" fillId="2" borderId="57" xfId="0" applyNumberFormat="1" applyFont="1" applyFill="1" applyBorder="1" applyAlignment="1">
      <alignment horizontal="left" vertical="center" wrapText="1"/>
    </xf>
    <xf numFmtId="49" fontId="2" fillId="2" borderId="57" xfId="0" applyNumberFormat="1" applyFont="1" applyFill="1" applyBorder="1" applyAlignment="1">
      <alignment horizontal="left" wrapText="1"/>
    </xf>
    <xf numFmtId="14" fontId="2" fillId="2" borderId="57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165" fontId="14" fillId="5" borderId="30" xfId="0" applyNumberFormat="1" applyFont="1" applyFill="1" applyBorder="1" applyAlignment="1">
      <alignment vertical="center"/>
    </xf>
    <xf numFmtId="3" fontId="8" fillId="0" borderId="52" xfId="0" applyNumberFormat="1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14" fillId="3" borderId="60" xfId="0" applyNumberFormat="1" applyFont="1" applyFill="1" applyBorder="1" applyAlignment="1">
      <alignment horizontal="center" vertical="center" wrapText="1"/>
    </xf>
    <xf numFmtId="49" fontId="3" fillId="3" borderId="61" xfId="0" applyNumberFormat="1" applyFont="1" applyFill="1" applyBorder="1" applyAlignment="1">
      <alignment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right" vertical="center"/>
    </xf>
    <xf numFmtId="3" fontId="3" fillId="3" borderId="61" xfId="0" applyNumberFormat="1" applyFont="1" applyFill="1" applyBorder="1" applyAlignment="1">
      <alignment horizontal="right" vertical="center"/>
    </xf>
    <xf numFmtId="49" fontId="2" fillId="2" borderId="62" xfId="0" applyNumberFormat="1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right" vertical="center" wrapText="1"/>
    </xf>
    <xf numFmtId="3" fontId="2" fillId="2" borderId="64" xfId="0" applyNumberFormat="1" applyFont="1" applyFill="1" applyBorder="1" applyAlignment="1">
      <alignment horizontal="right" vertical="center" wrapText="1"/>
    </xf>
    <xf numFmtId="49" fontId="4" fillId="2" borderId="65" xfId="0" applyNumberFormat="1" applyFont="1" applyFill="1" applyBorder="1" applyAlignment="1"/>
    <xf numFmtId="3" fontId="2" fillId="2" borderId="66" xfId="0" applyNumberFormat="1" applyFont="1" applyFill="1" applyBorder="1" applyAlignment="1">
      <alignment horizontal="right" vertical="center" wrapText="1"/>
    </xf>
    <xf numFmtId="49" fontId="2" fillId="2" borderId="65" xfId="0" applyNumberFormat="1" applyFont="1" applyFill="1" applyBorder="1" applyAlignment="1"/>
    <xf numFmtId="49" fontId="2" fillId="2" borderId="67" xfId="0" applyNumberFormat="1" applyFont="1" applyFill="1" applyBorder="1" applyAlignment="1"/>
    <xf numFmtId="49" fontId="2" fillId="2" borderId="68" xfId="0" applyNumberFormat="1" applyFont="1" applyFill="1" applyBorder="1" applyAlignment="1">
      <alignment horizontal="center"/>
    </xf>
    <xf numFmtId="0" fontId="2" fillId="2" borderId="68" xfId="0" applyNumberFormat="1" applyFont="1" applyFill="1" applyBorder="1" applyAlignment="1">
      <alignment horizontal="right"/>
    </xf>
    <xf numFmtId="49" fontId="2" fillId="2" borderId="68" xfId="0" applyNumberFormat="1" applyFont="1" applyFill="1" applyBorder="1" applyAlignment="1">
      <alignment horizontal="right"/>
    </xf>
    <xf numFmtId="3" fontId="2" fillId="2" borderId="68" xfId="0" applyNumberFormat="1" applyFont="1" applyFill="1" applyBorder="1" applyAlignment="1">
      <alignment horizontal="right"/>
    </xf>
    <xf numFmtId="3" fontId="2" fillId="2" borderId="6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676275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zoomScaleNormal="100" workbookViewId="0">
      <selection activeCell="J11" sqref="J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6"/>
      <c r="C8" s="3"/>
      <c r="D8" s="2"/>
      <c r="E8" s="3"/>
      <c r="F8" s="3"/>
      <c r="G8" s="3"/>
    </row>
    <row r="9" spans="1:7" ht="12" customHeight="1" x14ac:dyDescent="0.25">
      <c r="A9" s="30"/>
      <c r="B9" s="118" t="s">
        <v>0</v>
      </c>
      <c r="C9" s="120" t="s">
        <v>62</v>
      </c>
      <c r="D9" s="69"/>
      <c r="E9" s="137" t="s">
        <v>68</v>
      </c>
      <c r="F9" s="138"/>
      <c r="G9" s="19">
        <v>5500</v>
      </c>
    </row>
    <row r="10" spans="1:7" ht="17.25" customHeight="1" x14ac:dyDescent="0.25">
      <c r="A10" s="30"/>
      <c r="B10" s="119" t="s">
        <v>1</v>
      </c>
      <c r="C10" s="121" t="s">
        <v>63</v>
      </c>
      <c r="D10" s="69"/>
      <c r="E10" s="135" t="s">
        <v>2</v>
      </c>
      <c r="F10" s="136"/>
      <c r="G10" s="5" t="s">
        <v>66</v>
      </c>
    </row>
    <row r="11" spans="1:7" ht="18" customHeight="1" x14ac:dyDescent="0.25">
      <c r="A11" s="30"/>
      <c r="B11" s="119" t="s">
        <v>3</v>
      </c>
      <c r="C11" s="120" t="s">
        <v>4</v>
      </c>
      <c r="D11" s="69"/>
      <c r="E11" s="135" t="s">
        <v>67</v>
      </c>
      <c r="F11" s="136"/>
      <c r="G11" s="19">
        <v>160</v>
      </c>
    </row>
    <row r="12" spans="1:7" ht="11.25" customHeight="1" x14ac:dyDescent="0.25">
      <c r="A12" s="30"/>
      <c r="B12" s="119" t="s">
        <v>5</v>
      </c>
      <c r="C12" s="122" t="s">
        <v>64</v>
      </c>
      <c r="D12" s="69"/>
      <c r="E12" s="67" t="s">
        <v>6</v>
      </c>
      <c r="F12" s="68"/>
      <c r="G12" s="7">
        <f>(G9*G11)</f>
        <v>880000</v>
      </c>
    </row>
    <row r="13" spans="1:7" ht="11.25" customHeight="1" x14ac:dyDescent="0.25">
      <c r="A13" s="30"/>
      <c r="B13" s="119" t="s">
        <v>7</v>
      </c>
      <c r="C13" s="120" t="s">
        <v>65</v>
      </c>
      <c r="D13" s="69"/>
      <c r="E13" s="135" t="s">
        <v>8</v>
      </c>
      <c r="F13" s="136"/>
      <c r="G13" s="5" t="s">
        <v>9</v>
      </c>
    </row>
    <row r="14" spans="1:7" ht="13.5" customHeight="1" x14ac:dyDescent="0.25">
      <c r="A14" s="30"/>
      <c r="B14" s="119" t="s">
        <v>10</v>
      </c>
      <c r="C14" s="120" t="s">
        <v>65</v>
      </c>
      <c r="D14" s="69"/>
      <c r="E14" s="135" t="s">
        <v>11</v>
      </c>
      <c r="F14" s="136"/>
      <c r="G14" s="5" t="s">
        <v>69</v>
      </c>
    </row>
    <row r="15" spans="1:7" ht="25.5" customHeight="1" x14ac:dyDescent="0.25">
      <c r="A15" s="30"/>
      <c r="B15" s="119" t="s">
        <v>12</v>
      </c>
      <c r="C15" s="123" t="s">
        <v>103</v>
      </c>
      <c r="D15" s="69"/>
      <c r="E15" s="139" t="s">
        <v>13</v>
      </c>
      <c r="F15" s="140"/>
      <c r="G15" s="6" t="s">
        <v>70</v>
      </c>
    </row>
    <row r="16" spans="1:7" ht="12" customHeight="1" x14ac:dyDescent="0.25">
      <c r="A16" s="2"/>
      <c r="B16" s="117"/>
      <c r="C16" s="70"/>
      <c r="D16" s="71"/>
      <c r="E16" s="72"/>
      <c r="F16" s="72"/>
      <c r="G16" s="73"/>
    </row>
    <row r="17" spans="1:7" ht="12" customHeight="1" x14ac:dyDescent="0.25">
      <c r="A17" s="8"/>
      <c r="B17" s="141" t="s">
        <v>14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74"/>
      <c r="C18" s="75"/>
      <c r="D18" s="75"/>
      <c r="E18" s="75"/>
      <c r="F18" s="76"/>
      <c r="G18" s="76"/>
    </row>
    <row r="19" spans="1:7" ht="12" customHeight="1" x14ac:dyDescent="0.25">
      <c r="A19" s="4"/>
      <c r="B19" s="77" t="s">
        <v>15</v>
      </c>
      <c r="C19" s="78"/>
      <c r="D19" s="79"/>
      <c r="E19" s="79"/>
      <c r="F19" s="79"/>
      <c r="G19" s="79"/>
    </row>
    <row r="20" spans="1:7" ht="24" customHeight="1" x14ac:dyDescent="0.25">
      <c r="A20" s="8"/>
      <c r="B20" s="80" t="s">
        <v>16</v>
      </c>
      <c r="C20" s="80" t="s">
        <v>17</v>
      </c>
      <c r="D20" s="80" t="s">
        <v>18</v>
      </c>
      <c r="E20" s="80" t="s">
        <v>19</v>
      </c>
      <c r="F20" s="80" t="s">
        <v>20</v>
      </c>
      <c r="G20" s="80" t="s">
        <v>21</v>
      </c>
    </row>
    <row r="21" spans="1:7" ht="12.75" customHeight="1" x14ac:dyDescent="0.25">
      <c r="A21" s="8"/>
      <c r="B21" s="66" t="s">
        <v>71</v>
      </c>
      <c r="C21" s="9" t="s">
        <v>22</v>
      </c>
      <c r="D21" s="10">
        <v>0.2</v>
      </c>
      <c r="E21" s="6" t="s">
        <v>72</v>
      </c>
      <c r="F21" s="7">
        <v>14903.900000000001</v>
      </c>
      <c r="G21" s="7">
        <v>2980.7800000000007</v>
      </c>
    </row>
    <row r="22" spans="1:7" ht="12.75" customHeight="1" x14ac:dyDescent="0.25">
      <c r="A22" s="8"/>
      <c r="B22" s="11" t="s">
        <v>23</v>
      </c>
      <c r="C22" s="12"/>
      <c r="D22" s="12"/>
      <c r="E22" s="12"/>
      <c r="F22" s="13"/>
      <c r="G22" s="14">
        <f>SUM(G21:G21)</f>
        <v>2980.7800000000007</v>
      </c>
    </row>
    <row r="23" spans="1:7" ht="12" customHeight="1" x14ac:dyDescent="0.25">
      <c r="A23" s="2"/>
      <c r="B23" s="81"/>
      <c r="C23" s="82"/>
      <c r="D23" s="82"/>
      <c r="E23" s="82"/>
      <c r="F23" s="83"/>
      <c r="G23" s="83"/>
    </row>
    <row r="24" spans="1:7" ht="12" customHeight="1" x14ac:dyDescent="0.25">
      <c r="A24" s="30"/>
      <c r="B24" s="84" t="s">
        <v>98</v>
      </c>
      <c r="C24" s="85"/>
      <c r="D24" s="86"/>
      <c r="E24" s="86"/>
      <c r="F24" s="87"/>
      <c r="G24" s="87"/>
    </row>
    <row r="25" spans="1:7" ht="12" customHeight="1" x14ac:dyDescent="0.25">
      <c r="A25" s="30"/>
      <c r="B25" s="88" t="s">
        <v>16</v>
      </c>
      <c r="C25" s="89" t="s">
        <v>17</v>
      </c>
      <c r="D25" s="89" t="s">
        <v>18</v>
      </c>
      <c r="E25" s="88" t="s">
        <v>19</v>
      </c>
      <c r="F25" s="89" t="s">
        <v>20</v>
      </c>
      <c r="G25" s="88" t="s">
        <v>21</v>
      </c>
    </row>
    <row r="26" spans="1:7" ht="12" customHeight="1" x14ac:dyDescent="0.25">
      <c r="A26" s="4"/>
      <c r="B26" s="90"/>
      <c r="C26" s="91"/>
      <c r="D26" s="91"/>
      <c r="E26" s="91"/>
      <c r="F26" s="90"/>
      <c r="G26" s="90"/>
    </row>
    <row r="27" spans="1:7" ht="13.5" customHeight="1" x14ac:dyDescent="0.25">
      <c r="A27" s="4"/>
      <c r="B27" s="15" t="s">
        <v>99</v>
      </c>
      <c r="C27" s="16"/>
      <c r="D27" s="16"/>
      <c r="E27" s="16"/>
      <c r="F27" s="17"/>
      <c r="G27" s="17"/>
    </row>
    <row r="28" spans="1:7" ht="12.75" customHeight="1" x14ac:dyDescent="0.25">
      <c r="A28" s="8"/>
      <c r="B28" s="92"/>
      <c r="C28" s="93"/>
      <c r="D28" s="94"/>
      <c r="E28" s="94"/>
      <c r="F28" s="95"/>
      <c r="G28" s="95"/>
    </row>
    <row r="29" spans="1:7" ht="12.75" customHeight="1" x14ac:dyDescent="0.25">
      <c r="A29" s="8"/>
      <c r="B29" s="84" t="s">
        <v>24</v>
      </c>
      <c r="C29" s="85"/>
      <c r="D29" s="86"/>
      <c r="E29" s="86"/>
      <c r="F29" s="87"/>
      <c r="G29" s="87"/>
    </row>
    <row r="30" spans="1:7" ht="12.75" customHeight="1" x14ac:dyDescent="0.25">
      <c r="A30" s="8"/>
      <c r="B30" s="96" t="s">
        <v>16</v>
      </c>
      <c r="C30" s="96" t="s">
        <v>17</v>
      </c>
      <c r="D30" s="96" t="s">
        <v>18</v>
      </c>
      <c r="E30" s="96" t="s">
        <v>19</v>
      </c>
      <c r="F30" s="97" t="s">
        <v>20</v>
      </c>
      <c r="G30" s="96" t="s">
        <v>21</v>
      </c>
    </row>
    <row r="31" spans="1:7" ht="12.75" customHeight="1" x14ac:dyDescent="0.25">
      <c r="A31" s="8"/>
      <c r="B31" s="124" t="s">
        <v>73</v>
      </c>
      <c r="C31" s="9" t="s">
        <v>25</v>
      </c>
      <c r="D31" s="125">
        <v>0.25</v>
      </c>
      <c r="E31" s="6" t="s">
        <v>72</v>
      </c>
      <c r="F31" s="7">
        <v>230384</v>
      </c>
      <c r="G31" s="7">
        <v>57596</v>
      </c>
    </row>
    <row r="32" spans="1:7" ht="12.75" customHeight="1" x14ac:dyDescent="0.25">
      <c r="A32" s="4"/>
      <c r="B32" s="124" t="s">
        <v>74</v>
      </c>
      <c r="C32" s="9" t="s">
        <v>25</v>
      </c>
      <c r="D32" s="125">
        <v>0.25</v>
      </c>
      <c r="E32" s="6" t="s">
        <v>72</v>
      </c>
      <c r="F32" s="7">
        <v>188496</v>
      </c>
      <c r="G32" s="7">
        <v>47124</v>
      </c>
    </row>
    <row r="33" spans="1:11" ht="12" customHeight="1" x14ac:dyDescent="0.25">
      <c r="A33" s="2"/>
      <c r="B33" s="124" t="s">
        <v>75</v>
      </c>
      <c r="C33" s="9" t="s">
        <v>25</v>
      </c>
      <c r="D33" s="125">
        <v>0.188</v>
      </c>
      <c r="E33" s="6" t="s">
        <v>76</v>
      </c>
      <c r="F33" s="7">
        <v>226600</v>
      </c>
      <c r="G33" s="7">
        <v>42600.800000000003</v>
      </c>
    </row>
    <row r="34" spans="1:11" ht="12" customHeight="1" x14ac:dyDescent="0.25">
      <c r="A34" s="4"/>
      <c r="B34" s="124" t="s">
        <v>77</v>
      </c>
      <c r="C34" s="9" t="s">
        <v>25</v>
      </c>
      <c r="D34" s="125">
        <v>0.125</v>
      </c>
      <c r="E34" s="6" t="s">
        <v>78</v>
      </c>
      <c r="F34" s="7">
        <v>195580</v>
      </c>
      <c r="G34" s="7">
        <v>24447.5</v>
      </c>
    </row>
    <row r="35" spans="1:11" ht="24" customHeight="1" x14ac:dyDescent="0.25">
      <c r="A35" s="4"/>
      <c r="B35" s="124" t="s">
        <v>79</v>
      </c>
      <c r="C35" s="9" t="s">
        <v>25</v>
      </c>
      <c r="D35" s="125">
        <v>0.188</v>
      </c>
      <c r="E35" s="6" t="s">
        <v>80</v>
      </c>
      <c r="F35" s="7">
        <v>229900</v>
      </c>
      <c r="G35" s="7">
        <v>43221.2</v>
      </c>
      <c r="K35" s="58"/>
    </row>
    <row r="36" spans="1:11" ht="12.75" customHeight="1" x14ac:dyDescent="0.25">
      <c r="A36" s="8"/>
      <c r="B36" s="15" t="s">
        <v>28</v>
      </c>
      <c r="C36" s="16"/>
      <c r="D36" s="126"/>
      <c r="E36" s="126"/>
      <c r="F36" s="126"/>
      <c r="G36" s="127">
        <f>SUM(G31:G35)</f>
        <v>214989.5</v>
      </c>
      <c r="K36" s="58"/>
    </row>
    <row r="37" spans="1:11" ht="12.75" customHeight="1" x14ac:dyDescent="0.25">
      <c r="A37" s="8"/>
      <c r="B37" s="81"/>
      <c r="C37" s="82"/>
      <c r="D37" s="82"/>
      <c r="E37" s="82"/>
      <c r="F37" s="83"/>
      <c r="G37" s="83"/>
    </row>
    <row r="38" spans="1:11" ht="12.75" customHeight="1" x14ac:dyDescent="0.25">
      <c r="A38" s="8"/>
      <c r="B38" s="84" t="s">
        <v>29</v>
      </c>
      <c r="C38" s="85"/>
      <c r="D38" s="86"/>
      <c r="E38" s="86"/>
      <c r="F38" s="87"/>
      <c r="G38" s="87"/>
    </row>
    <row r="39" spans="1:11" ht="12.75" customHeight="1" x14ac:dyDescent="0.25">
      <c r="A39" s="8"/>
      <c r="B39" s="143" t="s">
        <v>30</v>
      </c>
      <c r="C39" s="143" t="s">
        <v>31</v>
      </c>
      <c r="D39" s="143" t="s">
        <v>32</v>
      </c>
      <c r="E39" s="143" t="s">
        <v>19</v>
      </c>
      <c r="F39" s="143" t="s">
        <v>20</v>
      </c>
      <c r="G39" s="143" t="s">
        <v>21</v>
      </c>
    </row>
    <row r="40" spans="1:11" ht="12.75" customHeight="1" x14ac:dyDescent="0.25">
      <c r="A40" s="30"/>
      <c r="B40" s="148" t="s">
        <v>81</v>
      </c>
      <c r="C40" s="149" t="s">
        <v>82</v>
      </c>
      <c r="D40" s="150">
        <v>150</v>
      </c>
      <c r="E40" s="150" t="s">
        <v>76</v>
      </c>
      <c r="F40" s="150">
        <v>461</v>
      </c>
      <c r="G40" s="151">
        <f>D40*F40</f>
        <v>69150</v>
      </c>
    </row>
    <row r="41" spans="1:11" ht="12.75" customHeight="1" x14ac:dyDescent="0.25">
      <c r="A41" s="30"/>
      <c r="B41" s="152" t="s">
        <v>35</v>
      </c>
      <c r="C41" s="18"/>
      <c r="D41" s="128"/>
      <c r="E41" s="5"/>
      <c r="F41" s="129"/>
      <c r="G41" s="153"/>
    </row>
    <row r="42" spans="1:11" ht="12.75" customHeight="1" x14ac:dyDescent="0.25">
      <c r="A42" s="30"/>
      <c r="B42" s="154" t="s">
        <v>83</v>
      </c>
      <c r="C42" s="20" t="s">
        <v>84</v>
      </c>
      <c r="D42" s="130">
        <v>10</v>
      </c>
      <c r="E42" s="130" t="s">
        <v>26</v>
      </c>
      <c r="F42" s="129">
        <v>1815.0000000000002</v>
      </c>
      <c r="G42" s="153">
        <f t="shared" ref="G41:G49" si="0">D42*F42</f>
        <v>18150.000000000004</v>
      </c>
    </row>
    <row r="43" spans="1:11" ht="12.75" customHeight="1" x14ac:dyDescent="0.25">
      <c r="A43" s="30"/>
      <c r="B43" s="154" t="s">
        <v>85</v>
      </c>
      <c r="C43" s="18" t="s">
        <v>86</v>
      </c>
      <c r="D43" s="128">
        <v>1</v>
      </c>
      <c r="E43" s="5" t="s">
        <v>26</v>
      </c>
      <c r="F43" s="129">
        <v>13310.000000000002</v>
      </c>
      <c r="G43" s="153">
        <f t="shared" si="0"/>
        <v>13310.000000000002</v>
      </c>
    </row>
    <row r="44" spans="1:11" ht="12.75" customHeight="1" x14ac:dyDescent="0.25">
      <c r="A44" s="30"/>
      <c r="B44" s="152" t="s">
        <v>87</v>
      </c>
      <c r="C44" s="18"/>
      <c r="D44" s="128"/>
      <c r="E44" s="5"/>
      <c r="F44" s="129"/>
      <c r="G44" s="153"/>
    </row>
    <row r="45" spans="1:11" ht="12.75" customHeight="1" x14ac:dyDescent="0.25">
      <c r="A45" s="30"/>
      <c r="B45" s="154" t="s">
        <v>88</v>
      </c>
      <c r="C45" s="20" t="s">
        <v>89</v>
      </c>
      <c r="D45" s="130">
        <v>3</v>
      </c>
      <c r="E45" s="130" t="s">
        <v>76</v>
      </c>
      <c r="F45" s="129">
        <v>1921.7</v>
      </c>
      <c r="G45" s="153">
        <f t="shared" si="0"/>
        <v>5765.1</v>
      </c>
    </row>
    <row r="46" spans="1:11" ht="13.5" customHeight="1" x14ac:dyDescent="0.25">
      <c r="A46" s="30"/>
      <c r="B46" s="154" t="s">
        <v>90</v>
      </c>
      <c r="C46" s="18" t="s">
        <v>86</v>
      </c>
      <c r="D46" s="128">
        <v>3</v>
      </c>
      <c r="E46" s="5" t="s">
        <v>91</v>
      </c>
      <c r="F46" s="129">
        <v>7865.0000000000009</v>
      </c>
      <c r="G46" s="153">
        <f t="shared" si="0"/>
        <v>23595.000000000004</v>
      </c>
    </row>
    <row r="47" spans="1:11" ht="12" customHeight="1" x14ac:dyDescent="0.25">
      <c r="A47" s="30"/>
      <c r="B47" s="152" t="s">
        <v>33</v>
      </c>
      <c r="C47" s="18"/>
      <c r="D47" s="128"/>
      <c r="E47" s="5"/>
      <c r="F47" s="129"/>
      <c r="G47" s="153"/>
    </row>
    <row r="48" spans="1:11" ht="12" customHeight="1" x14ac:dyDescent="0.25">
      <c r="A48" s="30"/>
      <c r="B48" s="154" t="s">
        <v>92</v>
      </c>
      <c r="C48" s="20" t="s">
        <v>82</v>
      </c>
      <c r="D48" s="130">
        <v>300</v>
      </c>
      <c r="E48" s="130" t="s">
        <v>76</v>
      </c>
      <c r="F48" s="129">
        <v>1000</v>
      </c>
      <c r="G48" s="153">
        <f t="shared" si="0"/>
        <v>300000</v>
      </c>
    </row>
    <row r="49" spans="1:7" ht="24" customHeight="1" x14ac:dyDescent="0.25">
      <c r="A49" s="30"/>
      <c r="B49" s="155" t="s">
        <v>93</v>
      </c>
      <c r="C49" s="156" t="s">
        <v>82</v>
      </c>
      <c r="D49" s="157">
        <v>200</v>
      </c>
      <c r="E49" s="158" t="s">
        <v>26</v>
      </c>
      <c r="F49" s="159">
        <v>629.20000000000005</v>
      </c>
      <c r="G49" s="160">
        <f t="shared" si="0"/>
        <v>125840.00000000001</v>
      </c>
    </row>
    <row r="50" spans="1:7" ht="12.75" customHeight="1" x14ac:dyDescent="0.25">
      <c r="A50" s="8"/>
      <c r="B50" s="144" t="s">
        <v>36</v>
      </c>
      <c r="C50" s="145"/>
      <c r="D50" s="146"/>
      <c r="E50" s="146"/>
      <c r="F50" s="146"/>
      <c r="G50" s="147">
        <f>SUM(G40:G49)</f>
        <v>555810.1</v>
      </c>
    </row>
    <row r="51" spans="1:7" ht="19.5" customHeight="1" x14ac:dyDescent="0.25">
      <c r="A51" s="8"/>
      <c r="B51" s="81"/>
      <c r="C51" s="82"/>
      <c r="D51" s="82"/>
      <c r="E51" s="98"/>
      <c r="F51" s="83"/>
      <c r="G51" s="83"/>
    </row>
    <row r="52" spans="1:7" ht="13.5" customHeight="1" x14ac:dyDescent="0.25">
      <c r="A52" s="4"/>
      <c r="B52" s="84" t="s">
        <v>37</v>
      </c>
      <c r="C52" s="85"/>
      <c r="D52" s="86"/>
      <c r="E52" s="86"/>
      <c r="F52" s="87"/>
      <c r="G52" s="87"/>
    </row>
    <row r="53" spans="1:7" ht="12" customHeight="1" x14ac:dyDescent="0.25">
      <c r="A53" s="2"/>
      <c r="B53" s="96" t="s">
        <v>38</v>
      </c>
      <c r="C53" s="97" t="s">
        <v>31</v>
      </c>
      <c r="D53" s="97" t="s">
        <v>94</v>
      </c>
      <c r="E53" s="96" t="s">
        <v>19</v>
      </c>
      <c r="F53" s="97" t="s">
        <v>95</v>
      </c>
      <c r="G53" s="96" t="s">
        <v>21</v>
      </c>
    </row>
    <row r="54" spans="1:7" ht="12" customHeight="1" x14ac:dyDescent="0.25">
      <c r="A54" s="30"/>
      <c r="B54" s="66" t="s">
        <v>61</v>
      </c>
      <c r="C54" s="18" t="s">
        <v>34</v>
      </c>
      <c r="D54" s="19">
        <f>+G9</f>
        <v>5500</v>
      </c>
      <c r="E54" s="9" t="s">
        <v>27</v>
      </c>
      <c r="F54" s="21">
        <v>7.5</v>
      </c>
      <c r="G54" s="19">
        <f>(D54*F54)</f>
        <v>41250</v>
      </c>
    </row>
    <row r="55" spans="1:7" ht="12" customHeight="1" x14ac:dyDescent="0.25">
      <c r="A55" s="30"/>
      <c r="B55" s="99" t="s">
        <v>39</v>
      </c>
      <c r="C55" s="100"/>
      <c r="D55" s="100"/>
      <c r="E55" s="100"/>
      <c r="F55" s="101"/>
      <c r="G55" s="102">
        <f>SUM(G54)</f>
        <v>41250</v>
      </c>
    </row>
    <row r="56" spans="1:7" ht="12" customHeight="1" x14ac:dyDescent="0.25">
      <c r="A56" s="30"/>
      <c r="B56" s="103"/>
      <c r="C56" s="103"/>
      <c r="D56" s="103"/>
      <c r="E56" s="103"/>
      <c r="F56" s="104"/>
      <c r="G56" s="104"/>
    </row>
    <row r="57" spans="1:7" ht="12" customHeight="1" x14ac:dyDescent="0.25">
      <c r="A57" s="30"/>
      <c r="B57" s="105" t="s">
        <v>40</v>
      </c>
      <c r="C57" s="106"/>
      <c r="D57" s="106"/>
      <c r="E57" s="106"/>
      <c r="F57" s="106"/>
      <c r="G57" s="107">
        <f>G22+G36+G50+G55+G27</f>
        <v>815030.38</v>
      </c>
    </row>
    <row r="58" spans="1:7" ht="12" customHeight="1" x14ac:dyDescent="0.25">
      <c r="A58" s="30"/>
      <c r="B58" s="108" t="s">
        <v>41</v>
      </c>
      <c r="C58" s="109"/>
      <c r="D58" s="109"/>
      <c r="E58" s="109"/>
      <c r="F58" s="109"/>
      <c r="G58" s="110">
        <f>G57*0.05</f>
        <v>40751.519</v>
      </c>
    </row>
    <row r="59" spans="1:7" ht="12.75" customHeight="1" x14ac:dyDescent="0.25">
      <c r="A59" s="30"/>
      <c r="B59" s="111" t="s">
        <v>42</v>
      </c>
      <c r="C59" s="112"/>
      <c r="D59" s="112"/>
      <c r="E59" s="112"/>
      <c r="F59" s="112"/>
      <c r="G59" s="113">
        <f>G58+G57</f>
        <v>855781.89899999998</v>
      </c>
    </row>
    <row r="60" spans="1:7" ht="12" customHeight="1" x14ac:dyDescent="0.25">
      <c r="A60" s="30"/>
      <c r="B60" s="108" t="s">
        <v>43</v>
      </c>
      <c r="C60" s="109"/>
      <c r="D60" s="109"/>
      <c r="E60" s="109"/>
      <c r="F60" s="109"/>
      <c r="G60" s="110">
        <f>G12</f>
        <v>880000</v>
      </c>
    </row>
    <row r="61" spans="1:7" ht="12" customHeight="1" x14ac:dyDescent="0.25">
      <c r="A61" s="30"/>
      <c r="B61" s="114" t="s">
        <v>44</v>
      </c>
      <c r="C61" s="115"/>
      <c r="D61" s="115"/>
      <c r="E61" s="115"/>
      <c r="F61" s="115"/>
      <c r="G61" s="131">
        <f>G60-G59</f>
        <v>24218.101000000024</v>
      </c>
    </row>
    <row r="62" spans="1:7" ht="12" customHeight="1" x14ac:dyDescent="0.25">
      <c r="A62" s="30"/>
      <c r="B62" s="31" t="s">
        <v>45</v>
      </c>
      <c r="C62" s="32"/>
      <c r="D62" s="32"/>
      <c r="E62" s="32"/>
      <c r="F62" s="32"/>
      <c r="G62" s="27"/>
    </row>
    <row r="63" spans="1:7" ht="12" customHeight="1" thickBot="1" x14ac:dyDescent="0.3">
      <c r="A63" s="30"/>
      <c r="B63" s="33"/>
      <c r="C63" s="32"/>
      <c r="D63" s="32"/>
      <c r="E63" s="32"/>
      <c r="F63" s="32"/>
      <c r="G63" s="27"/>
    </row>
    <row r="64" spans="1:7" ht="12" customHeight="1" x14ac:dyDescent="0.25">
      <c r="A64" s="30"/>
      <c r="B64" s="44" t="s">
        <v>46</v>
      </c>
      <c r="C64" s="45"/>
      <c r="D64" s="45"/>
      <c r="E64" s="45"/>
      <c r="F64" s="46"/>
      <c r="G64" s="27"/>
    </row>
    <row r="65" spans="1:7" ht="12" customHeight="1" x14ac:dyDescent="0.25">
      <c r="A65" s="30"/>
      <c r="B65" s="47" t="s">
        <v>47</v>
      </c>
      <c r="C65" s="29"/>
      <c r="D65" s="29"/>
      <c r="E65" s="29"/>
      <c r="F65" s="48"/>
      <c r="G65" s="27"/>
    </row>
    <row r="66" spans="1:7" ht="12.75" customHeight="1" x14ac:dyDescent="0.25">
      <c r="A66" s="30"/>
      <c r="B66" s="47" t="s">
        <v>48</v>
      </c>
      <c r="C66" s="29"/>
      <c r="D66" s="29"/>
      <c r="E66" s="29"/>
      <c r="F66" s="48"/>
      <c r="G66" s="27"/>
    </row>
    <row r="67" spans="1:7" ht="12.75" customHeight="1" x14ac:dyDescent="0.25">
      <c r="A67" s="30"/>
      <c r="B67" s="47" t="s">
        <v>49</v>
      </c>
      <c r="C67" s="29"/>
      <c r="D67" s="29"/>
      <c r="E67" s="29"/>
      <c r="F67" s="48"/>
      <c r="G67" s="27"/>
    </row>
    <row r="68" spans="1:7" ht="15" customHeight="1" x14ac:dyDescent="0.25">
      <c r="A68" s="30"/>
      <c r="B68" s="47" t="s">
        <v>50</v>
      </c>
      <c r="C68" s="29"/>
      <c r="D68" s="29"/>
      <c r="E68" s="29"/>
      <c r="F68" s="48"/>
      <c r="G68" s="27"/>
    </row>
    <row r="69" spans="1:7" ht="12" customHeight="1" x14ac:dyDescent="0.25">
      <c r="A69" s="30"/>
      <c r="B69" s="47" t="s">
        <v>51</v>
      </c>
      <c r="C69" s="29"/>
      <c r="D69" s="29"/>
      <c r="E69" s="29"/>
      <c r="F69" s="48"/>
      <c r="G69" s="27"/>
    </row>
    <row r="70" spans="1:7" ht="12" customHeight="1" thickBot="1" x14ac:dyDescent="0.3">
      <c r="A70" s="30"/>
      <c r="B70" s="49" t="s">
        <v>52</v>
      </c>
      <c r="C70" s="50"/>
      <c r="D70" s="50"/>
      <c r="E70" s="50"/>
      <c r="F70" s="51"/>
      <c r="G70" s="27"/>
    </row>
    <row r="71" spans="1:7" ht="12" customHeight="1" x14ac:dyDescent="0.25">
      <c r="A71" s="30"/>
      <c r="B71" s="42"/>
      <c r="C71" s="29"/>
      <c r="D71" s="29"/>
      <c r="E71" s="29"/>
      <c r="F71" s="29"/>
      <c r="G71" s="27"/>
    </row>
    <row r="72" spans="1:7" ht="12" customHeight="1" thickBot="1" x14ac:dyDescent="0.3">
      <c r="A72" s="30"/>
      <c r="B72" s="133" t="s">
        <v>53</v>
      </c>
      <c r="C72" s="134"/>
      <c r="D72" s="41"/>
      <c r="E72" s="23"/>
      <c r="F72" s="23"/>
      <c r="G72" s="27"/>
    </row>
    <row r="73" spans="1:7" ht="12" customHeight="1" x14ac:dyDescent="0.25">
      <c r="A73" s="30"/>
      <c r="B73" s="35" t="s">
        <v>38</v>
      </c>
      <c r="C73" s="24" t="s">
        <v>101</v>
      </c>
      <c r="D73" s="36" t="s">
        <v>54</v>
      </c>
      <c r="E73" s="23"/>
      <c r="F73" s="23"/>
      <c r="G73" s="27"/>
    </row>
    <row r="74" spans="1:7" ht="12" customHeight="1" x14ac:dyDescent="0.25">
      <c r="A74" s="30"/>
      <c r="B74" s="37" t="s">
        <v>55</v>
      </c>
      <c r="C74" s="59">
        <f>+G22</f>
        <v>2980.7800000000007</v>
      </c>
      <c r="D74" s="60">
        <f>(C74/C80)</f>
        <v>3.4831070901161941E-3</v>
      </c>
      <c r="E74" s="23"/>
      <c r="F74" s="23"/>
      <c r="G74" s="27"/>
    </row>
    <row r="75" spans="1:7" ht="12" customHeight="1" x14ac:dyDescent="0.25">
      <c r="A75" s="30"/>
      <c r="B75" s="37" t="s">
        <v>56</v>
      </c>
      <c r="C75" s="61">
        <f>+G27</f>
        <v>0</v>
      </c>
      <c r="D75" s="60">
        <v>0</v>
      </c>
      <c r="E75" s="23"/>
      <c r="F75" s="23"/>
      <c r="G75" s="27"/>
    </row>
    <row r="76" spans="1:7" ht="12.75" customHeight="1" x14ac:dyDescent="0.25">
      <c r="A76" s="30"/>
      <c r="B76" s="37" t="s">
        <v>57</v>
      </c>
      <c r="C76" s="59">
        <f>+G36</f>
        <v>214989.5</v>
      </c>
      <c r="D76" s="60">
        <f>(C76/C80)</f>
        <v>0.2512199665022361</v>
      </c>
      <c r="E76" s="23"/>
      <c r="F76" s="23"/>
      <c r="G76" s="27"/>
    </row>
    <row r="77" spans="1:7" ht="12" customHeight="1" x14ac:dyDescent="0.25">
      <c r="A77" s="30"/>
      <c r="B77" s="37" t="s">
        <v>30</v>
      </c>
      <c r="C77" s="59">
        <f>+G50</f>
        <v>555810.1</v>
      </c>
      <c r="D77" s="60">
        <f>(C77/C80)</f>
        <v>0.6494763451405976</v>
      </c>
      <c r="E77" s="23"/>
      <c r="F77" s="23"/>
      <c r="G77" s="27"/>
    </row>
    <row r="78" spans="1:7" ht="12.75" customHeight="1" x14ac:dyDescent="0.25">
      <c r="A78" s="30"/>
      <c r="B78" s="37" t="s">
        <v>58</v>
      </c>
      <c r="C78" s="62">
        <f>+G55</f>
        <v>41250</v>
      </c>
      <c r="D78" s="60">
        <f>(C78/C80)</f>
        <v>4.8201533648002531E-2</v>
      </c>
      <c r="E78" s="26"/>
      <c r="F78" s="26"/>
      <c r="G78" s="27"/>
    </row>
    <row r="79" spans="1:7" ht="12" customHeight="1" x14ac:dyDescent="0.25">
      <c r="A79" s="22"/>
      <c r="B79" s="37" t="s">
        <v>59</v>
      </c>
      <c r="C79" s="62">
        <f>+G58</f>
        <v>40751.519</v>
      </c>
      <c r="D79" s="60">
        <f>(C79/C80)</f>
        <v>4.7619047619047623E-2</v>
      </c>
      <c r="E79" s="26"/>
      <c r="F79" s="26"/>
      <c r="G79" s="27"/>
    </row>
    <row r="80" spans="1:7" ht="12" customHeight="1" thickBot="1" x14ac:dyDescent="0.3">
      <c r="A80" s="30"/>
      <c r="B80" s="38" t="s">
        <v>102</v>
      </c>
      <c r="C80" s="39">
        <f>SUM(C74:C79)</f>
        <v>855781.89899999998</v>
      </c>
      <c r="D80" s="40">
        <f>SUM(D74:D79)</f>
        <v>1</v>
      </c>
      <c r="E80" s="26"/>
      <c r="F80" s="26"/>
      <c r="G80" s="27"/>
    </row>
    <row r="81" spans="1:7" ht="12.75" customHeight="1" x14ac:dyDescent="0.25">
      <c r="A81" s="30"/>
      <c r="B81" s="33"/>
      <c r="C81" s="32"/>
      <c r="D81" s="32"/>
      <c r="E81" s="32"/>
      <c r="F81" s="32"/>
      <c r="G81" s="27"/>
    </row>
    <row r="82" spans="1:7" ht="15.6" customHeight="1" x14ac:dyDescent="0.25">
      <c r="A82" s="30"/>
      <c r="B82" s="34"/>
      <c r="C82" s="32"/>
      <c r="D82" s="32"/>
      <c r="E82" s="32"/>
      <c r="F82" s="32"/>
      <c r="G82" s="27"/>
    </row>
    <row r="83" spans="1:7" ht="11.25" customHeight="1" thickBot="1" x14ac:dyDescent="0.3">
      <c r="B83" s="53"/>
      <c r="C83" s="54" t="s">
        <v>97</v>
      </c>
      <c r="D83" s="55"/>
      <c r="E83" s="56"/>
      <c r="F83" s="25"/>
      <c r="G83" s="27"/>
    </row>
    <row r="84" spans="1:7" ht="11.25" customHeight="1" x14ac:dyDescent="0.25">
      <c r="B84" s="57" t="s">
        <v>100</v>
      </c>
      <c r="C84" s="63">
        <v>4400</v>
      </c>
      <c r="D84" s="63">
        <f>+G9</f>
        <v>5500</v>
      </c>
      <c r="E84" s="132">
        <v>5000</v>
      </c>
      <c r="F84" s="52"/>
      <c r="G84" s="28"/>
    </row>
    <row r="85" spans="1:7" ht="11.25" customHeight="1" thickBot="1" x14ac:dyDescent="0.3">
      <c r="B85" s="38" t="s">
        <v>96</v>
      </c>
      <c r="C85" s="64">
        <f>(G59/C84)</f>
        <v>194.49588613636362</v>
      </c>
      <c r="D85" s="64">
        <f>(G59/D84)</f>
        <v>155.59670890909089</v>
      </c>
      <c r="E85" s="65">
        <f>(G59/E84)</f>
        <v>171.1563798</v>
      </c>
      <c r="F85" s="52"/>
      <c r="G85" s="28"/>
    </row>
    <row r="86" spans="1:7" ht="11.25" customHeight="1" x14ac:dyDescent="0.25">
      <c r="B86" s="43" t="s">
        <v>60</v>
      </c>
      <c r="C86" s="29"/>
      <c r="D86" s="29"/>
      <c r="E86" s="29"/>
      <c r="F86" s="29"/>
      <c r="G86" s="2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2022-06-29T20:34:23Z</dcterms:modified>
</cp:coreProperties>
</file>