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11" documentId="11_3D981843950DCFA08D24D78B7954DA000865FE7F" xr6:coauthVersionLast="47" xr6:coauthVersionMax="47" xr10:uidLastSave="{25E744EC-9C2E-4772-9CDE-1E7ECABADACA}"/>
  <bookViews>
    <workbookView xWindow="0" yWindow="0" windowWidth="20490" windowHeight="7755" xr2:uid="{00000000-000D-0000-FFFF-FFFF00000000}"/>
  </bookViews>
  <sheets>
    <sheet name="AVENA VICIA" sheetId="1" r:id="rId1"/>
  </sheets>
  <definedNames>
    <definedName name="_xlnm.Print_Area" localSheetId="0">'AVENA VICIA'!$A$1:$F$86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42" i="1" l="1"/>
  <c r="F43" i="1"/>
  <c r="F44" i="1"/>
  <c r="F46" i="1"/>
  <c r="F47" i="1"/>
  <c r="F34" i="1"/>
  <c r="F35" i="1"/>
  <c r="F36" i="1"/>
  <c r="F20" i="1"/>
  <c r="F21" i="1"/>
  <c r="F22" i="1"/>
  <c r="F23" i="1"/>
  <c r="F24" i="1"/>
  <c r="F55" i="1"/>
  <c r="F30" i="1"/>
  <c r="B76" i="1" s="1"/>
  <c r="F11" i="1"/>
  <c r="F61" i="1" s="1"/>
  <c r="F56" i="1" l="1"/>
  <c r="B79" i="1" s="1"/>
  <c r="F25" i="1"/>
  <c r="F50" i="1"/>
  <c r="B78" i="1" s="1"/>
  <c r="F37" i="1"/>
  <c r="B77" i="1" s="1"/>
  <c r="B75" i="1" l="1"/>
  <c r="F58" i="1"/>
  <c r="F59" i="1"/>
  <c r="F60" i="1" s="1"/>
  <c r="B80" i="1" l="1"/>
  <c r="B81" i="1" s="1"/>
  <c r="D85" i="1"/>
  <c r="C85" i="1"/>
  <c r="B85" i="1"/>
  <c r="F62" i="1"/>
  <c r="C78" i="1" l="1"/>
  <c r="C79" i="1"/>
  <c r="C77" i="1"/>
  <c r="C75" i="1"/>
  <c r="C80" i="1"/>
  <c r="C81" i="1" l="1"/>
</calcChain>
</file>

<file path=xl/sharedStrings.xml><?xml version="1.0" encoding="utf-8"?>
<sst xmlns="http://schemas.openxmlformats.org/spreadsheetml/2006/main" count="143" uniqueCount="104">
  <si>
    <t>RUBRO O CULTIVO</t>
  </si>
  <si>
    <t>Avena - Vicia</t>
  </si>
  <si>
    <t>RENDIMIENTO (fardos/HA)</t>
  </si>
  <si>
    <t>VARIEDAD</t>
  </si>
  <si>
    <t>Supernova - Atropurpurea</t>
  </si>
  <si>
    <t>FECHA ESTIMADA  PRECIO VENTA</t>
  </si>
  <si>
    <t xml:space="preserve">Marzo 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</si>
  <si>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</si>
  <si>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</si>
  <si>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</si>
  <si>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</si>
  <si>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</si>
  <si>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</si>
  <si>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</si>
  <si>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Chillán</t>
  </si>
  <si>
    <t>DESTINO PRODUCCION</t>
  </si>
  <si>
    <t>Alimentación animal - Fardos</t>
  </si>
  <si>
    <t>COMUNA/LOCALIDAD</t>
  </si>
  <si>
    <t>Todas las comunas del área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</si>
  <si>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</si>
  <si>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</si>
  <si>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</si>
  <si>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</si>
  <si>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</si>
  <si>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</si>
  <si>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</si>
  <si>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</si>
  <si>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</si>
  <si>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</si>
  <si>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</si>
  <si>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</si>
  <si>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</si>
  <si>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potrero</t>
  </si>
  <si>
    <t>jh</t>
  </si>
  <si>
    <t xml:space="preserve">Abr </t>
  </si>
  <si>
    <t>Siembra</t>
  </si>
  <si>
    <t>Desinfección de suelo</t>
  </si>
  <si>
    <t>Abr.</t>
  </si>
  <si>
    <t>Arregeadura</t>
  </si>
  <si>
    <t>Accarreo fardos</t>
  </si>
  <si>
    <t>Dic</t>
  </si>
  <si>
    <t>Subtotal Costos Mano Obra</t>
  </si>
  <si>
    <t>JORNADAS ANIMAL</t>
  </si>
  <si>
    <t>Subtotal Jornadas Animal</t>
  </si>
  <si>
    <t>MAQUINARIA</t>
  </si>
  <si>
    <t>Aradura</t>
  </si>
  <si>
    <t>JM</t>
  </si>
  <si>
    <t xml:space="preserve">Mar </t>
  </si>
  <si>
    <t>Rastraje</t>
  </si>
  <si>
    <t>Abr</t>
  </si>
  <si>
    <t>Subtotal Costo Maquinaria</t>
  </si>
  <si>
    <t>INSUMOS</t>
  </si>
  <si>
    <t>Insumos</t>
  </si>
  <si>
    <t>Unidad (Kg/l/u)</t>
  </si>
  <si>
    <t>Cantidad /Colmena</t>
  </si>
  <si>
    <t>SEMILLA</t>
  </si>
  <si>
    <t>Semilla Avena</t>
  </si>
  <si>
    <t>KG</t>
  </si>
  <si>
    <t>Semilla Vicia</t>
  </si>
  <si>
    <t>Desinfect semilla Iindaflo)</t>
  </si>
  <si>
    <t>SOBRE</t>
  </si>
  <si>
    <t>FERTILIZANTES</t>
  </si>
  <si>
    <t>Mezcla 9-41-12</t>
  </si>
  <si>
    <t>Urea</t>
  </si>
  <si>
    <t>Ago</t>
  </si>
  <si>
    <t>HERBICIDA</t>
  </si>
  <si>
    <t>Rango 480 SL</t>
  </si>
  <si>
    <t>lt</t>
  </si>
  <si>
    <t>Mar</t>
  </si>
  <si>
    <t>Subtotal Insumos</t>
  </si>
  <si>
    <t>OTROS</t>
  </si>
  <si>
    <t>Item</t>
  </si>
  <si>
    <t>Cantidad (Kg/l/u)</t>
  </si>
  <si>
    <t>Enfardado</t>
  </si>
  <si>
    <t>fardo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</si>
  <si>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</si>
  <si>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</si>
  <si>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</si>
  <si>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</si>
  <si>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</si>
  <si>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</si>
  <si>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</si>
  <si>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</si>
  <si>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</si>
  <si>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</si>
  <si>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</si>
  <si>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</si>
  <si>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</si>
  <si>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</si>
  <si>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</si>
  <si>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</si>
  <si>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$/FARDO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</si>
  <si>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</si>
  <si>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</si>
  <si>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</si>
  <si>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</si>
  <si>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</si>
  <si>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</si>
  <si>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</si>
  <si>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</si>
  <si>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</si>
  <si>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(fardo/HA)</t>
  </si>
  <si>
    <t>Costo unitario (fardos/HA)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</si>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</sst>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7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166" fontId="1" fillId="2" borderId="43" xfId="0" applyNumberFormat="1" applyFont="1" applyFill="1" applyBorder="1" applyAlignment="1">
      <alignment horizontal="right" vertical="center" wrapText="1"/>
    </xf>
    <xf numFmtId="49" fontId="1" fillId="2" borderId="43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vertical="center" wrapText="1"/>
    </xf>
    <xf numFmtId="166" fontId="3" fillId="3" borderId="44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2" borderId="78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2" borderId="76" xfId="0" applyNumberFormat="1" applyFont="1" applyFill="1" applyBorder="1" applyAlignment="1">
      <alignment horizontal="center" vertical="center" wrapText="1"/>
    </xf>
    <xf numFmtId="49" fontId="1" fillId="2" borderId="76" xfId="0" applyNumberFormat="1" applyFont="1" applyFill="1" applyBorder="1" applyAlignment="1">
      <alignment horizontal="left" vertical="center" wrapText="1"/>
    </xf>
    <xf numFmtId="166" fontId="1" fillId="2" borderId="76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10" borderId="44" xfId="0" applyNumberFormat="1" applyFont="1" applyFill="1" applyBorder="1" applyAlignment="1">
      <alignment vertical="center" wrapText="1"/>
    </xf>
    <xf numFmtId="166" fontId="3" fillId="3" borderId="66" xfId="0" applyNumberFormat="1" applyFont="1" applyFill="1" applyBorder="1" applyAlignment="1">
      <alignment vertical="center" wrapText="1"/>
    </xf>
    <xf numFmtId="0" fontId="1" fillId="0" borderId="16" xfId="0" applyNumberFormat="1" applyFont="1" applyBorder="1" applyAlignment="1">
      <alignment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6" fontId="1" fillId="10" borderId="44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right" vertical="center" wrapText="1"/>
    </xf>
    <xf numFmtId="49" fontId="7" fillId="5" borderId="67" xfId="0" applyNumberFormat="1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vertical="center" wrapText="1"/>
    </xf>
    <xf numFmtId="166" fontId="6" fillId="10" borderId="68" xfId="0" applyNumberFormat="1" applyFont="1" applyFill="1" applyBorder="1" applyAlignment="1">
      <alignment horizontal="center" vertical="center" wrapText="1"/>
    </xf>
    <xf numFmtId="166" fontId="3" fillId="3" borderId="14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3" fontId="1" fillId="2" borderId="18" xfId="0" applyNumberFormat="1" applyFont="1" applyFill="1" applyBorder="1" applyAlignment="1">
      <alignment vertical="center" wrapText="1"/>
    </xf>
    <xf numFmtId="166" fontId="2" fillId="5" borderId="19" xfId="0" applyNumberFormat="1" applyFont="1" applyFill="1" applyBorder="1" applyAlignment="1">
      <alignment vertical="center" wrapText="1"/>
    </xf>
    <xf numFmtId="166" fontId="2" fillId="3" borderId="20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6" borderId="21" xfId="0" applyNumberFormat="1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49" fontId="5" fillId="8" borderId="22" xfId="0" applyNumberFormat="1" applyFont="1" applyFill="1" applyBorder="1" applyAlignment="1">
      <alignment horizontal="center" vertical="center" wrapText="1"/>
    </xf>
    <xf numFmtId="49" fontId="5" fillId="8" borderId="17" xfId="0" applyNumberFormat="1" applyFont="1" applyFill="1" applyBorder="1" applyAlignment="1">
      <alignment horizontal="center" vertical="center" wrapText="1"/>
    </xf>
    <xf numFmtId="49" fontId="1" fillId="8" borderId="23" xfId="0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24" xfId="0" applyNumberFormat="1" applyFont="1" applyFill="1" applyBorder="1" applyAlignment="1">
      <alignment vertical="center" wrapText="1"/>
    </xf>
    <xf numFmtId="9" fontId="1" fillId="2" borderId="2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26" xfId="0" applyNumberFormat="1" applyFont="1" applyFill="1" applyBorder="1" applyAlignment="1">
      <alignment vertical="center" wrapText="1"/>
    </xf>
    <xf numFmtId="9" fontId="5" fillId="8" borderId="28" xfId="0" applyNumberFormat="1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49" fontId="5" fillId="8" borderId="40" xfId="0" applyNumberFormat="1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165" fontId="5" fillId="2" borderId="16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49" fontId="1" fillId="10" borderId="76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6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66" fontId="1" fillId="10" borderId="44" xfId="0" applyNumberFormat="1" applyFont="1" applyFill="1" applyBorder="1" applyAlignment="1">
      <alignment vertical="center" wrapText="1"/>
    </xf>
    <xf numFmtId="49" fontId="1" fillId="10" borderId="43" xfId="0" applyNumberFormat="1" applyFont="1" applyFill="1" applyBorder="1" applyAlignment="1">
      <alignment vertical="center" wrapText="1"/>
    </xf>
    <xf numFmtId="49" fontId="1" fillId="10" borderId="43" xfId="0" applyNumberFormat="1" applyFont="1" applyFill="1" applyBorder="1" applyAlignment="1">
      <alignment horizontal="center" vertical="center" wrapText="1"/>
    </xf>
    <xf numFmtId="0" fontId="1" fillId="10" borderId="43" xfId="0" applyNumberFormat="1" applyFont="1" applyFill="1" applyBorder="1" applyAlignment="1">
      <alignment horizontal="center" vertical="center" wrapText="1"/>
    </xf>
    <xf numFmtId="49" fontId="1" fillId="10" borderId="43" xfId="0" applyNumberFormat="1" applyFont="1" applyFill="1" applyBorder="1" applyAlignment="1">
      <alignment horizontal="left" vertical="center" wrapText="1"/>
    </xf>
    <xf numFmtId="166" fontId="1" fillId="10" borderId="82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7" xfId="1" applyFont="1" applyFill="1" applyBorder="1" applyAlignment="1">
      <alignment vertical="center" wrapText="1"/>
    </xf>
    <xf numFmtId="164" fontId="5" fillId="8" borderId="41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49" fontId="5" fillId="10" borderId="79" xfId="0" applyNumberFormat="1" applyFont="1" applyFill="1" applyBorder="1" applyAlignment="1">
      <alignment horizontal="left" vertical="center" wrapText="1"/>
    </xf>
    <xf numFmtId="49" fontId="5" fillId="10" borderId="80" xfId="0" applyNumberFormat="1" applyFont="1" applyFill="1" applyBorder="1" applyAlignment="1">
      <alignment horizontal="left" vertical="center" wrapText="1"/>
    </xf>
    <xf numFmtId="49" fontId="5" fillId="10" borderId="81" xfId="0" applyNumberFormat="1" applyFont="1" applyFill="1" applyBorder="1" applyAlignment="1">
      <alignment horizontal="left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1" fillId="2" borderId="33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8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2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62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3" fillId="3" borderId="77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1039812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58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6"/>
  <sheetViews>
    <sheetView showGridLines="0" tabSelected="1" zoomScaleNormal="100" zoomScaleSheetLayoutView="120" workbookViewId="0">
      <selection activeCell="I45" sqref="I45"/>
    </sheetView>
  </sheetViews>
  <sheetFormatPr defaultColWidth="10.85546875" defaultRowHeight="11.25" customHeight="1"/>
  <cols>
    <col min="1" max="1" width="17.8554687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44" t="s">
        <v>2</v>
      </c>
      <c r="E8" s="145"/>
      <c r="F8" s="9">
        <v>350</v>
      </c>
    </row>
    <row r="9" spans="1:6" ht="12.75">
      <c r="A9" s="10" t="s">
        <v>3</v>
      </c>
      <c r="B9" s="7" t="s">
        <v>4</v>
      </c>
      <c r="C9" s="8"/>
      <c r="D9" s="142" t="s">
        <v>5</v>
      </c>
      <c r="E9" s="143"/>
      <c r="F9" s="7" t="s">
        <v>6</v>
      </c>
    </row>
    <row r="10" spans="1:6" ht="12.75">
      <c r="A10" s="10" t="s">
        <v>7</v>
      </c>
      <c r="B10" s="7" t="s">
        <v>8</v>
      </c>
      <c r="C10" s="8"/>
      <c r="D10" s="142" t="s">
        <v>9</v>
      </c>
      <c r="E10" s="143"/>
      <c r="F10" s="95">
        <v>4500</v>
      </c>
    </row>
    <row r="11" spans="1:6" ht="11.25" customHeight="1">
      <c r="A11" s="10" t="s">
        <v>10</v>
      </c>
      <c r="B11" s="7" t="s">
        <v>11</v>
      </c>
      <c r="C11" s="8"/>
      <c r="D11" s="146" t="s">
        <v>12</v>
      </c>
      <c r="E11" s="147"/>
      <c r="F11" s="11">
        <f>(F8*F10)</f>
        <v>1575000</v>
      </c>
    </row>
    <row r="12" spans="1:6" ht="25.5">
      <c r="A12" s="10" t="s">
        <v>13</v>
      </c>
      <c r="B12" s="7" t="s">
        <v>14</v>
      </c>
      <c r="C12" s="8"/>
      <c r="D12" s="142" t="s">
        <v>15</v>
      </c>
      <c r="E12" s="143"/>
      <c r="F12" s="7" t="s">
        <v>16</v>
      </c>
    </row>
    <row r="13" spans="1:6" ht="12" customHeight="1">
      <c r="A13" s="10" t="s">
        <v>17</v>
      </c>
      <c r="B13" s="12" t="s">
        <v>18</v>
      </c>
      <c r="C13" s="8"/>
      <c r="D13" s="142" t="s">
        <v>19</v>
      </c>
      <c r="E13" s="143"/>
      <c r="F13" s="7" t="s">
        <v>20</v>
      </c>
    </row>
    <row r="14" spans="1:6" ht="12.75">
      <c r="A14" s="10" t="s">
        <v>21</v>
      </c>
      <c r="B14" s="13">
        <v>44567</v>
      </c>
      <c r="C14" s="8"/>
      <c r="D14" s="142" t="s">
        <v>22</v>
      </c>
      <c r="E14" s="143"/>
      <c r="F14" s="7" t="s">
        <v>23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48" t="s">
        <v>24</v>
      </c>
      <c r="B16" s="149"/>
      <c r="C16" s="149"/>
      <c r="D16" s="149"/>
      <c r="E16" s="149"/>
      <c r="F16" s="149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50" t="s">
        <v>25</v>
      </c>
      <c r="B18" s="151"/>
      <c r="C18" s="151"/>
      <c r="D18" s="151"/>
      <c r="E18" s="151"/>
      <c r="F18" s="152"/>
    </row>
    <row r="19" spans="1:6" ht="24" customHeight="1">
      <c r="A19" s="21" t="s">
        <v>26</v>
      </c>
      <c r="B19" s="21" t="s">
        <v>27</v>
      </c>
      <c r="C19" s="21" t="s">
        <v>28</v>
      </c>
      <c r="D19" s="21" t="s">
        <v>29</v>
      </c>
      <c r="E19" s="21" t="s">
        <v>30</v>
      </c>
      <c r="F19" s="21" t="s">
        <v>31</v>
      </c>
    </row>
    <row r="20" spans="1:6" ht="12.75">
      <c r="A20" s="22" t="s">
        <v>32</v>
      </c>
      <c r="B20" s="23" t="s">
        <v>33</v>
      </c>
      <c r="C20" s="24">
        <v>1</v>
      </c>
      <c r="D20" s="25" t="s">
        <v>34</v>
      </c>
      <c r="E20" s="11">
        <v>20000</v>
      </c>
      <c r="F20" s="11">
        <f>(C20*E20)</f>
        <v>20000</v>
      </c>
    </row>
    <row r="21" spans="1:6" ht="12.75">
      <c r="A21" s="22" t="s">
        <v>35</v>
      </c>
      <c r="B21" s="23" t="s">
        <v>33</v>
      </c>
      <c r="C21" s="24">
        <v>1</v>
      </c>
      <c r="D21" s="25" t="s">
        <v>34</v>
      </c>
      <c r="E21" s="11">
        <v>20000</v>
      </c>
      <c r="F21" s="11">
        <f t="shared" ref="F21:F24" si="0">(C21*E21)</f>
        <v>20000</v>
      </c>
    </row>
    <row r="22" spans="1:6" ht="12.75">
      <c r="A22" s="22" t="s">
        <v>36</v>
      </c>
      <c r="B22" s="23" t="s">
        <v>33</v>
      </c>
      <c r="C22" s="24">
        <v>0.5</v>
      </c>
      <c r="D22" s="25" t="s">
        <v>37</v>
      </c>
      <c r="E22" s="11">
        <v>20000</v>
      </c>
      <c r="F22" s="26">
        <f t="shared" si="0"/>
        <v>10000</v>
      </c>
    </row>
    <row r="23" spans="1:6" ht="12.75">
      <c r="A23" s="27" t="s">
        <v>38</v>
      </c>
      <c r="B23" s="23" t="s">
        <v>33</v>
      </c>
      <c r="C23" s="29">
        <v>1</v>
      </c>
      <c r="D23" s="25" t="s">
        <v>37</v>
      </c>
      <c r="E23" s="11">
        <v>20000</v>
      </c>
      <c r="F23" s="26">
        <f t="shared" si="0"/>
        <v>20000</v>
      </c>
    </row>
    <row r="24" spans="1:6" ht="12.75">
      <c r="A24" s="30" t="s">
        <v>39</v>
      </c>
      <c r="B24" s="23" t="s">
        <v>33</v>
      </c>
      <c r="C24" s="31">
        <v>1</v>
      </c>
      <c r="D24" s="32" t="s">
        <v>40</v>
      </c>
      <c r="E24" s="11">
        <v>20000</v>
      </c>
      <c r="F24" s="26">
        <f t="shared" si="0"/>
        <v>20000</v>
      </c>
    </row>
    <row r="25" spans="1:6" ht="12.75" customHeight="1">
      <c r="A25" s="168" t="s">
        <v>41</v>
      </c>
      <c r="B25" s="169"/>
      <c r="C25" s="169"/>
      <c r="D25" s="169"/>
      <c r="E25" s="169"/>
      <c r="F25" s="33">
        <f>SUM(F20:F24)</f>
        <v>90000</v>
      </c>
    </row>
    <row r="26" spans="1:6" ht="12" customHeight="1">
      <c r="A26" s="18"/>
      <c r="B26" s="20"/>
      <c r="C26" s="20"/>
      <c r="D26" s="20"/>
      <c r="E26" s="34"/>
      <c r="F26" s="35"/>
    </row>
    <row r="27" spans="1:6" ht="12" customHeight="1">
      <c r="A27" s="120" t="s">
        <v>42</v>
      </c>
      <c r="B27" s="121"/>
      <c r="C27" s="121"/>
      <c r="D27" s="121"/>
      <c r="E27" s="121"/>
      <c r="F27" s="122"/>
    </row>
    <row r="28" spans="1:6" ht="24" customHeight="1">
      <c r="A28" s="36" t="s">
        <v>26</v>
      </c>
      <c r="B28" s="36" t="s">
        <v>27</v>
      </c>
      <c r="C28" s="36" t="s">
        <v>28</v>
      </c>
      <c r="D28" s="36" t="s">
        <v>29</v>
      </c>
      <c r="E28" s="36" t="s">
        <v>30</v>
      </c>
      <c r="F28" s="36" t="s">
        <v>31</v>
      </c>
    </row>
    <row r="29" spans="1:6" ht="12.75">
      <c r="A29" s="37"/>
      <c r="B29" s="38"/>
      <c r="C29" s="38"/>
      <c r="D29" s="39"/>
      <c r="E29" s="40"/>
      <c r="F29" s="40"/>
    </row>
    <row r="30" spans="1:6" ht="12" customHeight="1">
      <c r="A30" s="153" t="s">
        <v>43</v>
      </c>
      <c r="B30" s="154"/>
      <c r="C30" s="154"/>
      <c r="D30" s="154"/>
      <c r="E30" s="154"/>
      <c r="F30" s="33">
        <f>SUM(F29:F29)</f>
        <v>0</v>
      </c>
    </row>
    <row r="31" spans="1:6" ht="12" customHeight="1">
      <c r="A31" s="41"/>
      <c r="B31" s="42"/>
      <c r="C31" s="42"/>
      <c r="D31" s="42"/>
      <c r="E31" s="43"/>
      <c r="F31" s="35"/>
    </row>
    <row r="32" spans="1:6" ht="12" customHeight="1">
      <c r="A32" s="120" t="s">
        <v>44</v>
      </c>
      <c r="B32" s="121"/>
      <c r="C32" s="121"/>
      <c r="D32" s="121"/>
      <c r="E32" s="121"/>
      <c r="F32" s="122"/>
    </row>
    <row r="33" spans="1:254" ht="24" customHeight="1">
      <c r="A33" s="44" t="s">
        <v>26</v>
      </c>
      <c r="B33" s="44" t="s">
        <v>27</v>
      </c>
      <c r="C33" s="44" t="s">
        <v>28</v>
      </c>
      <c r="D33" s="44" t="s">
        <v>29</v>
      </c>
      <c r="E33" s="44" t="s">
        <v>30</v>
      </c>
      <c r="F33" s="44" t="s">
        <v>31</v>
      </c>
    </row>
    <row r="34" spans="1:254" ht="12.75">
      <c r="A34" s="96" t="s">
        <v>45</v>
      </c>
      <c r="B34" s="28" t="s">
        <v>46</v>
      </c>
      <c r="C34" s="45">
        <v>0.125</v>
      </c>
      <c r="D34" s="46" t="s">
        <v>47</v>
      </c>
      <c r="E34" s="47">
        <v>333200</v>
      </c>
      <c r="F34" s="26">
        <f t="shared" ref="F34:F36" si="1">E34*C34</f>
        <v>41650</v>
      </c>
      <c r="H34" s="106"/>
    </row>
    <row r="35" spans="1:254" ht="12.75">
      <c r="A35" s="32" t="s">
        <v>48</v>
      </c>
      <c r="B35" s="28" t="s">
        <v>46</v>
      </c>
      <c r="C35" s="49">
        <v>0.125</v>
      </c>
      <c r="D35" s="50" t="s">
        <v>47</v>
      </c>
      <c r="E35" s="51">
        <v>320000</v>
      </c>
      <c r="F35" s="26">
        <f t="shared" si="1"/>
        <v>40000</v>
      </c>
      <c r="H35" s="106"/>
    </row>
    <row r="36" spans="1:254" ht="12.75">
      <c r="A36" s="53" t="s">
        <v>35</v>
      </c>
      <c r="B36" s="28" t="s">
        <v>46</v>
      </c>
      <c r="C36" s="49">
        <v>0.125</v>
      </c>
      <c r="D36" s="53" t="s">
        <v>49</v>
      </c>
      <c r="E36" s="51">
        <v>320000</v>
      </c>
      <c r="F36" s="26">
        <f t="shared" si="1"/>
        <v>40000</v>
      </c>
      <c r="H36" s="106"/>
    </row>
    <row r="37" spans="1:254" ht="11.25" customHeight="1">
      <c r="A37" s="123" t="s">
        <v>50</v>
      </c>
      <c r="B37" s="124"/>
      <c r="C37" s="124"/>
      <c r="D37" s="124"/>
      <c r="E37" s="125"/>
      <c r="F37" s="54">
        <f>SUM(F34:F36)</f>
        <v>121650</v>
      </c>
    </row>
    <row r="38" spans="1:254" ht="12" customHeight="1">
      <c r="A38" s="41"/>
      <c r="B38" s="42"/>
      <c r="C38" s="42"/>
      <c r="D38" s="42"/>
      <c r="E38" s="43"/>
      <c r="F38" s="43"/>
    </row>
    <row r="39" spans="1:254" ht="12" customHeight="1">
      <c r="A39" s="120" t="s">
        <v>51</v>
      </c>
      <c r="B39" s="121"/>
      <c r="C39" s="121"/>
      <c r="D39" s="121"/>
      <c r="E39" s="121"/>
      <c r="F39" s="122"/>
    </row>
    <row r="40" spans="1:254" ht="24" customHeight="1">
      <c r="A40" s="44" t="s">
        <v>52</v>
      </c>
      <c r="B40" s="44" t="s">
        <v>53</v>
      </c>
      <c r="C40" s="44" t="s">
        <v>54</v>
      </c>
      <c r="D40" s="44" t="s">
        <v>29</v>
      </c>
      <c r="E40" s="44" t="s">
        <v>30</v>
      </c>
      <c r="F40" s="44" t="s">
        <v>31</v>
      </c>
      <c r="J40" s="55"/>
    </row>
    <row r="41" spans="1:254" s="99" customFormat="1" ht="12.75" customHeight="1">
      <c r="A41" s="117" t="s">
        <v>55</v>
      </c>
      <c r="B41" s="118"/>
      <c r="C41" s="118"/>
      <c r="D41" s="118"/>
      <c r="E41" s="118"/>
      <c r="F41" s="119"/>
      <c r="G41" s="97"/>
      <c r="H41" s="97"/>
      <c r="I41" s="97"/>
      <c r="J41" s="98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</row>
    <row r="42" spans="1:254" s="99" customFormat="1" ht="12.75">
      <c r="A42" s="50" t="s">
        <v>56</v>
      </c>
      <c r="B42" s="48" t="s">
        <v>57</v>
      </c>
      <c r="C42" s="56">
        <v>150</v>
      </c>
      <c r="D42" s="50" t="s">
        <v>34</v>
      </c>
      <c r="E42" s="57">
        <v>460</v>
      </c>
      <c r="F42" s="57">
        <f>C42*E42</f>
        <v>69000</v>
      </c>
      <c r="G42" s="97"/>
      <c r="H42" s="97"/>
      <c r="I42" s="97"/>
      <c r="J42" s="98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</row>
    <row r="43" spans="1:254" s="99" customFormat="1" ht="12.75">
      <c r="A43" s="50" t="s">
        <v>58</v>
      </c>
      <c r="B43" s="48" t="s">
        <v>57</v>
      </c>
      <c r="C43" s="56">
        <v>30</v>
      </c>
      <c r="D43" s="50" t="s">
        <v>34</v>
      </c>
      <c r="E43" s="57">
        <v>3320</v>
      </c>
      <c r="F43" s="57">
        <f t="shared" ref="F43:F44" si="2">C43*E43</f>
        <v>99600</v>
      </c>
      <c r="G43" s="97"/>
      <c r="H43" s="97"/>
      <c r="I43" s="97"/>
      <c r="J43" s="98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7"/>
      <c r="GW43" s="97"/>
      <c r="GX43" s="97"/>
      <c r="GY43" s="97"/>
      <c r="GZ43" s="97"/>
      <c r="HA43" s="97"/>
      <c r="HB43" s="97"/>
      <c r="HC43" s="97"/>
      <c r="HD43" s="97"/>
      <c r="HE43" s="97"/>
      <c r="HF43" s="97"/>
      <c r="HG43" s="97"/>
      <c r="HH43" s="97"/>
      <c r="HI43" s="97"/>
      <c r="HJ43" s="97"/>
      <c r="HK43" s="97"/>
      <c r="HL43" s="97"/>
      <c r="HM43" s="97"/>
      <c r="HN43" s="97"/>
      <c r="HO43" s="97"/>
      <c r="HP43" s="97"/>
      <c r="HQ43" s="97"/>
      <c r="HR43" s="97"/>
      <c r="HS43" s="97"/>
      <c r="HT43" s="97"/>
      <c r="HU43" s="97"/>
      <c r="HV43" s="97"/>
      <c r="HW43" s="97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</row>
    <row r="44" spans="1:254" s="99" customFormat="1" ht="13.5" customHeight="1">
      <c r="A44" s="50" t="s">
        <v>59</v>
      </c>
      <c r="B44" s="48" t="s">
        <v>60</v>
      </c>
      <c r="C44" s="56">
        <v>1</v>
      </c>
      <c r="D44" s="50" t="s">
        <v>34</v>
      </c>
      <c r="E44" s="57">
        <v>8300</v>
      </c>
      <c r="F44" s="57">
        <f t="shared" si="2"/>
        <v>8300</v>
      </c>
      <c r="G44" s="97"/>
      <c r="H44" s="97"/>
      <c r="I44" s="97"/>
      <c r="J44" s="98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</row>
    <row r="45" spans="1:254" s="99" customFormat="1" ht="12.75" customHeight="1">
      <c r="A45" s="114" t="s">
        <v>61</v>
      </c>
      <c r="B45" s="115"/>
      <c r="C45" s="115"/>
      <c r="D45" s="115"/>
      <c r="E45" s="115"/>
      <c r="F45" s="116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  <c r="GL45" s="97"/>
      <c r="GM45" s="97"/>
      <c r="GN45" s="97"/>
      <c r="GO45" s="97"/>
      <c r="GP45" s="97"/>
      <c r="GQ45" s="97"/>
      <c r="GR45" s="97"/>
      <c r="GS45" s="97"/>
      <c r="GT45" s="97"/>
      <c r="GU45" s="97"/>
      <c r="GV45" s="97"/>
      <c r="GW45" s="97"/>
      <c r="GX45" s="97"/>
      <c r="GY45" s="97"/>
      <c r="GZ45" s="97"/>
      <c r="HA45" s="97"/>
      <c r="HB45" s="97"/>
      <c r="HC45" s="97"/>
      <c r="HD45" s="97"/>
      <c r="HE45" s="97"/>
      <c r="HF45" s="97"/>
      <c r="HG45" s="97"/>
      <c r="HH45" s="97"/>
      <c r="HI45" s="97"/>
      <c r="HJ45" s="97"/>
      <c r="HK45" s="97"/>
      <c r="HL45" s="97"/>
      <c r="HM45" s="97"/>
      <c r="HN45" s="97"/>
      <c r="HO45" s="97"/>
      <c r="HP45" s="97"/>
      <c r="HQ45" s="97"/>
      <c r="HR45" s="97"/>
      <c r="HS45" s="97"/>
      <c r="HT45" s="97"/>
      <c r="HU45" s="97"/>
      <c r="HV45" s="97"/>
      <c r="HW45" s="97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</row>
    <row r="46" spans="1:254" s="99" customFormat="1" ht="12.75">
      <c r="A46" s="32" t="s">
        <v>62</v>
      </c>
      <c r="B46" s="48" t="s">
        <v>57</v>
      </c>
      <c r="C46" s="49">
        <v>250</v>
      </c>
      <c r="D46" s="50" t="s">
        <v>34</v>
      </c>
      <c r="E46" s="100">
        <v>1200</v>
      </c>
      <c r="F46" s="100">
        <f>(C46*E46)</f>
        <v>300000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97"/>
      <c r="FM46" s="97"/>
      <c r="FN46" s="97"/>
      <c r="FO46" s="97"/>
      <c r="FP46" s="97"/>
      <c r="FQ46" s="97"/>
      <c r="FR46" s="97"/>
      <c r="FS46" s="97"/>
      <c r="FT46" s="97"/>
      <c r="FU46" s="97"/>
      <c r="FV46" s="97"/>
      <c r="FW46" s="97"/>
      <c r="FX46" s="97"/>
      <c r="FY46" s="97"/>
      <c r="FZ46" s="97"/>
      <c r="GA46" s="97"/>
      <c r="GB46" s="97"/>
      <c r="GC46" s="97"/>
      <c r="GD46" s="97"/>
      <c r="GE46" s="97"/>
      <c r="GF46" s="97"/>
      <c r="GG46" s="97"/>
      <c r="GH46" s="97"/>
      <c r="GI46" s="97"/>
      <c r="GJ46" s="97"/>
      <c r="GK46" s="97"/>
      <c r="GL46" s="97"/>
      <c r="GM46" s="97"/>
      <c r="GN46" s="97"/>
      <c r="GO46" s="97"/>
      <c r="GP46" s="97"/>
      <c r="GQ46" s="97"/>
      <c r="GR46" s="97"/>
      <c r="GS46" s="97"/>
      <c r="GT46" s="97"/>
      <c r="GU46" s="97"/>
      <c r="GV46" s="97"/>
      <c r="GW46" s="97"/>
      <c r="GX46" s="97"/>
      <c r="GY46" s="97"/>
      <c r="GZ46" s="97"/>
      <c r="HA46" s="97"/>
      <c r="HB46" s="97"/>
      <c r="HC46" s="97"/>
      <c r="HD46" s="97"/>
      <c r="HE46" s="97"/>
      <c r="HF46" s="97"/>
      <c r="HG46" s="97"/>
      <c r="HH46" s="97"/>
      <c r="HI46" s="97"/>
      <c r="HJ46" s="97"/>
      <c r="HK46" s="97"/>
      <c r="HL46" s="97"/>
      <c r="HM46" s="97"/>
      <c r="HN46" s="97"/>
      <c r="HO46" s="97"/>
      <c r="HP46" s="97"/>
      <c r="HQ46" s="97"/>
      <c r="HR46" s="97"/>
      <c r="HS46" s="97"/>
      <c r="HT46" s="97"/>
      <c r="HU46" s="97"/>
      <c r="HV46" s="97"/>
      <c r="HW46" s="97"/>
      <c r="HX46" s="97"/>
      <c r="HY46" s="97"/>
      <c r="HZ46" s="97"/>
      <c r="IA46" s="97"/>
      <c r="IB46" s="97"/>
      <c r="IC46" s="97"/>
      <c r="ID46" s="97"/>
      <c r="IE46" s="97"/>
      <c r="IF46" s="97"/>
      <c r="IG46" s="97"/>
      <c r="IH46" s="97"/>
      <c r="II46" s="97"/>
      <c r="IJ46" s="97"/>
      <c r="IK46" s="97"/>
      <c r="IL46" s="97"/>
      <c r="IM46" s="97"/>
      <c r="IN46" s="97"/>
      <c r="IO46" s="97"/>
      <c r="IP46" s="97"/>
      <c r="IQ46" s="97"/>
      <c r="IR46" s="97"/>
      <c r="IS46" s="97"/>
      <c r="IT46" s="97"/>
    </row>
    <row r="47" spans="1:254" s="99" customFormat="1" ht="12.75">
      <c r="A47" s="32" t="s">
        <v>63</v>
      </c>
      <c r="B47" s="48" t="s">
        <v>57</v>
      </c>
      <c r="C47" s="49">
        <v>100</v>
      </c>
      <c r="D47" s="50" t="s">
        <v>64</v>
      </c>
      <c r="E47" s="100">
        <v>1160</v>
      </c>
      <c r="F47" s="100">
        <f>(C47*E47)</f>
        <v>116000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  <c r="EY47" s="97"/>
      <c r="EZ47" s="97"/>
      <c r="FA47" s="97"/>
      <c r="FB47" s="97"/>
      <c r="FC47" s="97"/>
      <c r="FD47" s="97"/>
      <c r="FE47" s="97"/>
      <c r="FF47" s="97"/>
      <c r="FG47" s="97"/>
      <c r="FH47" s="97"/>
      <c r="FI47" s="97"/>
      <c r="FJ47" s="97"/>
      <c r="FK47" s="97"/>
      <c r="FL47" s="97"/>
      <c r="FM47" s="97"/>
      <c r="FN47" s="97"/>
      <c r="FO47" s="97"/>
      <c r="FP47" s="97"/>
      <c r="FQ47" s="97"/>
      <c r="FR47" s="97"/>
      <c r="FS47" s="97"/>
      <c r="FT47" s="97"/>
      <c r="FU47" s="97"/>
      <c r="FV47" s="97"/>
      <c r="FW47" s="97"/>
      <c r="FX47" s="97"/>
      <c r="FY47" s="97"/>
      <c r="FZ47" s="97"/>
      <c r="GA47" s="97"/>
      <c r="GB47" s="97"/>
      <c r="GC47" s="97"/>
      <c r="GD47" s="97"/>
      <c r="GE47" s="97"/>
      <c r="GF47" s="97"/>
      <c r="GG47" s="97"/>
      <c r="GH47" s="97"/>
      <c r="GI47" s="97"/>
      <c r="GJ47" s="97"/>
      <c r="GK47" s="97"/>
      <c r="GL47" s="97"/>
      <c r="GM47" s="97"/>
      <c r="GN47" s="97"/>
      <c r="GO47" s="97"/>
      <c r="GP47" s="97"/>
      <c r="GQ47" s="97"/>
      <c r="GR47" s="97"/>
      <c r="GS47" s="97"/>
      <c r="GT47" s="97"/>
      <c r="GU47" s="97"/>
      <c r="GV47" s="97"/>
      <c r="GW47" s="97"/>
      <c r="GX47" s="97"/>
      <c r="GY47" s="97"/>
      <c r="GZ47" s="97"/>
      <c r="HA47" s="97"/>
      <c r="HB47" s="97"/>
      <c r="HC47" s="97"/>
      <c r="HD47" s="97"/>
      <c r="HE47" s="97"/>
      <c r="HF47" s="97"/>
      <c r="HG47" s="97"/>
      <c r="HH47" s="97"/>
      <c r="HI47" s="97"/>
      <c r="HJ47" s="97"/>
      <c r="HK47" s="97"/>
      <c r="HL47" s="97"/>
      <c r="HM47" s="97"/>
      <c r="HN47" s="97"/>
      <c r="HO47" s="97"/>
      <c r="HP47" s="97"/>
      <c r="HQ47" s="97"/>
      <c r="HR47" s="97"/>
      <c r="HS47" s="97"/>
      <c r="HT47" s="97"/>
      <c r="HU47" s="97"/>
      <c r="HV47" s="97"/>
      <c r="HW47" s="97"/>
      <c r="HX47" s="97"/>
      <c r="HY47" s="97"/>
      <c r="HZ47" s="97"/>
      <c r="IA47" s="97"/>
      <c r="IB47" s="97"/>
      <c r="IC47" s="97"/>
      <c r="ID47" s="97"/>
      <c r="IE47" s="97"/>
      <c r="IF47" s="97"/>
      <c r="IG47" s="97"/>
      <c r="IH47" s="97"/>
      <c r="II47" s="97"/>
      <c r="IJ47" s="97"/>
      <c r="IK47" s="97"/>
      <c r="IL47" s="97"/>
      <c r="IM47" s="97"/>
      <c r="IN47" s="97"/>
      <c r="IO47" s="97"/>
      <c r="IP47" s="97"/>
      <c r="IQ47" s="97"/>
      <c r="IR47" s="97"/>
      <c r="IS47" s="97"/>
      <c r="IT47" s="97"/>
    </row>
    <row r="48" spans="1:254" s="99" customFormat="1" ht="12.75" customHeight="1">
      <c r="A48" s="111" t="s">
        <v>65</v>
      </c>
      <c r="B48" s="112"/>
      <c r="C48" s="112"/>
      <c r="D48" s="112"/>
      <c r="E48" s="112"/>
      <c r="F48" s="113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  <c r="EY48" s="97"/>
      <c r="EZ48" s="97"/>
      <c r="FA48" s="97"/>
      <c r="FB48" s="97"/>
      <c r="FC48" s="97"/>
      <c r="FD48" s="97"/>
      <c r="FE48" s="97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W48" s="97"/>
      <c r="FX48" s="97"/>
      <c r="FY48" s="97"/>
      <c r="FZ48" s="97"/>
      <c r="GA48" s="97"/>
      <c r="GB48" s="97"/>
      <c r="GC48" s="97"/>
      <c r="GD48" s="97"/>
      <c r="GE48" s="97"/>
      <c r="GF48" s="97"/>
      <c r="GG48" s="97"/>
      <c r="GH48" s="97"/>
      <c r="GI48" s="97"/>
      <c r="GJ48" s="97"/>
      <c r="GK48" s="97"/>
      <c r="GL48" s="97"/>
      <c r="GM48" s="97"/>
      <c r="GN48" s="97"/>
      <c r="GO48" s="97"/>
      <c r="GP48" s="97"/>
      <c r="GQ48" s="97"/>
      <c r="GR48" s="97"/>
      <c r="GS48" s="97"/>
      <c r="GT48" s="97"/>
      <c r="GU48" s="97"/>
      <c r="GV48" s="97"/>
      <c r="GW48" s="97"/>
      <c r="GX48" s="97"/>
      <c r="GY48" s="97"/>
      <c r="GZ48" s="97"/>
      <c r="HA48" s="97"/>
      <c r="HB48" s="97"/>
      <c r="HC48" s="97"/>
      <c r="HD48" s="97"/>
      <c r="HE48" s="97"/>
      <c r="HF48" s="97"/>
      <c r="HG48" s="97"/>
      <c r="HH48" s="97"/>
      <c r="HI48" s="97"/>
      <c r="HJ48" s="97"/>
      <c r="HK48" s="97"/>
      <c r="HL48" s="97"/>
      <c r="HM48" s="97"/>
      <c r="HN48" s="97"/>
      <c r="HO48" s="97"/>
      <c r="HP48" s="97"/>
      <c r="HQ48" s="97"/>
      <c r="HR48" s="97"/>
      <c r="HS48" s="97"/>
      <c r="HT48" s="97"/>
      <c r="HU48" s="97"/>
      <c r="HV48" s="97"/>
      <c r="HW48" s="97"/>
      <c r="HX48" s="97"/>
      <c r="HY48" s="97"/>
      <c r="HZ48" s="97"/>
      <c r="IA48" s="97"/>
      <c r="IB48" s="97"/>
      <c r="IC48" s="97"/>
      <c r="ID48" s="97"/>
      <c r="IE48" s="97"/>
      <c r="IF48" s="97"/>
      <c r="IG48" s="97"/>
      <c r="IH48" s="97"/>
      <c r="II48" s="97"/>
      <c r="IJ48" s="97"/>
      <c r="IK48" s="97"/>
      <c r="IL48" s="97"/>
      <c r="IM48" s="97"/>
      <c r="IN48" s="97"/>
      <c r="IO48" s="97"/>
      <c r="IP48" s="97"/>
      <c r="IQ48" s="97"/>
      <c r="IR48" s="97"/>
      <c r="IS48" s="97"/>
      <c r="IT48" s="97"/>
    </row>
    <row r="49" spans="1:254" s="99" customFormat="1" ht="12.75">
      <c r="A49" s="101" t="s">
        <v>66</v>
      </c>
      <c r="B49" s="102" t="s">
        <v>67</v>
      </c>
      <c r="C49" s="103">
        <v>2</v>
      </c>
      <c r="D49" s="104" t="s">
        <v>68</v>
      </c>
      <c r="E49" s="105">
        <v>20000</v>
      </c>
      <c r="F49" s="100">
        <f>C49*E49</f>
        <v>40000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7"/>
      <c r="IS49" s="97"/>
      <c r="IT49" s="97"/>
    </row>
    <row r="50" spans="1:254" ht="13.5" customHeight="1">
      <c r="A50" s="153" t="s">
        <v>69</v>
      </c>
      <c r="B50" s="154"/>
      <c r="C50" s="154"/>
      <c r="D50" s="154"/>
      <c r="E50" s="155"/>
      <c r="F50" s="54">
        <f>F42+F43+F44+F46+F47</f>
        <v>592900</v>
      </c>
    </row>
    <row r="51" spans="1:254" ht="12" customHeight="1">
      <c r="A51" s="41"/>
      <c r="B51" s="42"/>
      <c r="C51" s="42"/>
      <c r="D51" s="58"/>
      <c r="E51" s="43"/>
      <c r="F51" s="43"/>
    </row>
    <row r="52" spans="1:254" ht="12" customHeight="1">
      <c r="A52" s="120" t="s">
        <v>70</v>
      </c>
      <c r="B52" s="121"/>
      <c r="C52" s="121"/>
      <c r="D52" s="121"/>
      <c r="E52" s="121"/>
      <c r="F52" s="122"/>
    </row>
    <row r="53" spans="1:254" ht="24" customHeight="1">
      <c r="A53" s="36" t="s">
        <v>71</v>
      </c>
      <c r="B53" s="36" t="s">
        <v>53</v>
      </c>
      <c r="C53" s="36" t="s">
        <v>72</v>
      </c>
      <c r="D53" s="36" t="s">
        <v>29</v>
      </c>
      <c r="E53" s="36" t="s">
        <v>30</v>
      </c>
      <c r="F53" s="36" t="s">
        <v>31</v>
      </c>
    </row>
    <row r="54" spans="1:254" ht="12.75">
      <c r="A54" s="59" t="s">
        <v>73</v>
      </c>
      <c r="B54" s="60" t="s">
        <v>74</v>
      </c>
      <c r="C54" s="61">
        <v>350</v>
      </c>
      <c r="D54" s="59" t="s">
        <v>40</v>
      </c>
      <c r="E54" s="62">
        <v>850</v>
      </c>
      <c r="F54" s="63">
        <v>297500</v>
      </c>
    </row>
    <row r="55" spans="1:254" ht="12.75">
      <c r="A55" s="64" t="s">
        <v>75</v>
      </c>
      <c r="B55" s="65"/>
      <c r="C55" s="66"/>
      <c r="D55" s="65"/>
      <c r="E55" s="67"/>
      <c r="F55" s="63">
        <f>C55*E55</f>
        <v>0</v>
      </c>
    </row>
    <row r="56" spans="1:254" ht="13.5" customHeight="1">
      <c r="A56" s="123" t="s">
        <v>76</v>
      </c>
      <c r="B56" s="124"/>
      <c r="C56" s="124"/>
      <c r="D56" s="124"/>
      <c r="E56" s="125"/>
      <c r="F56" s="68">
        <f>SUM(F54:F55)</f>
        <v>297500</v>
      </c>
    </row>
    <row r="57" spans="1:254" ht="12" customHeight="1">
      <c r="A57" s="69"/>
      <c r="B57" s="69"/>
      <c r="C57" s="69"/>
      <c r="D57" s="69"/>
      <c r="E57" s="70"/>
      <c r="F57" s="70"/>
    </row>
    <row r="58" spans="1:254" ht="11.25" customHeight="1">
      <c r="A58" s="156" t="s">
        <v>77</v>
      </c>
      <c r="B58" s="157"/>
      <c r="C58" s="157"/>
      <c r="D58" s="157"/>
      <c r="E58" s="158"/>
      <c r="F58" s="71">
        <f>F25+F37+F50+F56</f>
        <v>1102050</v>
      </c>
    </row>
    <row r="59" spans="1:254" ht="12" customHeight="1">
      <c r="A59" s="159" t="s">
        <v>78</v>
      </c>
      <c r="B59" s="160"/>
      <c r="C59" s="160"/>
      <c r="D59" s="160"/>
      <c r="E59" s="161"/>
      <c r="F59" s="72">
        <f>F58*0.05</f>
        <v>55102.5</v>
      </c>
    </row>
    <row r="60" spans="1:254" ht="12" customHeight="1">
      <c r="A60" s="162" t="s">
        <v>79</v>
      </c>
      <c r="B60" s="163"/>
      <c r="C60" s="163"/>
      <c r="D60" s="163"/>
      <c r="E60" s="164"/>
      <c r="F60" s="73">
        <f>F59+F58</f>
        <v>1157152.5</v>
      </c>
    </row>
    <row r="61" spans="1:254" ht="12" customHeight="1">
      <c r="A61" s="159" t="s">
        <v>80</v>
      </c>
      <c r="B61" s="160"/>
      <c r="C61" s="160"/>
      <c r="D61" s="160"/>
      <c r="E61" s="161"/>
      <c r="F61" s="72">
        <f>F11</f>
        <v>1575000</v>
      </c>
    </row>
    <row r="62" spans="1:254" ht="11.25" customHeight="1">
      <c r="A62" s="165" t="s">
        <v>81</v>
      </c>
      <c r="B62" s="166"/>
      <c r="C62" s="166"/>
      <c r="D62" s="166"/>
      <c r="E62" s="167"/>
      <c r="F62" s="74">
        <f>F61-F60</f>
        <v>417847.5</v>
      </c>
    </row>
    <row r="63" spans="1:254" ht="12" customHeight="1">
      <c r="A63" s="75" t="s">
        <v>82</v>
      </c>
      <c r="B63" s="76"/>
      <c r="C63" s="76"/>
      <c r="D63" s="76"/>
      <c r="E63" s="76"/>
      <c r="F63" s="77"/>
    </row>
    <row r="64" spans="1:254" ht="11.25" customHeight="1" thickBot="1">
      <c r="A64" s="52"/>
      <c r="B64" s="76"/>
      <c r="C64" s="76"/>
      <c r="D64" s="76"/>
      <c r="E64" s="76"/>
      <c r="F64" s="77"/>
    </row>
    <row r="65" spans="1:254" ht="15" customHeight="1">
      <c r="A65" s="132" t="s">
        <v>83</v>
      </c>
      <c r="B65" s="133"/>
      <c r="C65" s="133"/>
      <c r="D65" s="133"/>
      <c r="E65" s="134"/>
      <c r="F65" s="77"/>
    </row>
    <row r="66" spans="1:254" ht="11.25" customHeight="1">
      <c r="A66" s="126" t="s">
        <v>84</v>
      </c>
      <c r="B66" s="127"/>
      <c r="C66" s="127"/>
      <c r="D66" s="127"/>
      <c r="E66" s="128"/>
      <c r="F66" s="77"/>
    </row>
    <row r="67" spans="1:254" ht="11.25" customHeight="1">
      <c r="A67" s="126" t="s">
        <v>85</v>
      </c>
      <c r="B67" s="127"/>
      <c r="C67" s="127"/>
      <c r="D67" s="127"/>
      <c r="E67" s="128"/>
      <c r="F67" s="77"/>
    </row>
    <row r="68" spans="1:254" ht="12.75">
      <c r="A68" s="126" t="s">
        <v>86</v>
      </c>
      <c r="B68" s="127"/>
      <c r="C68" s="127"/>
      <c r="D68" s="127"/>
      <c r="E68" s="128"/>
      <c r="F68" s="77"/>
    </row>
    <row r="69" spans="1:254" ht="11.25" customHeight="1">
      <c r="A69" s="126" t="s">
        <v>87</v>
      </c>
      <c r="B69" s="127"/>
      <c r="C69" s="127"/>
      <c r="D69" s="127"/>
      <c r="E69" s="128"/>
      <c r="F69" s="77"/>
    </row>
    <row r="70" spans="1:254" ht="12.75">
      <c r="A70" s="126" t="s">
        <v>88</v>
      </c>
      <c r="B70" s="127"/>
      <c r="C70" s="127"/>
      <c r="D70" s="127"/>
      <c r="E70" s="128"/>
      <c r="F70" s="77"/>
    </row>
    <row r="71" spans="1:254" ht="12" customHeight="1" thickBot="1">
      <c r="A71" s="129" t="s">
        <v>89</v>
      </c>
      <c r="B71" s="130"/>
      <c r="C71" s="130"/>
      <c r="D71" s="130"/>
      <c r="E71" s="131"/>
      <c r="F71" s="77"/>
    </row>
    <row r="72" spans="1:254" ht="12.75" customHeight="1">
      <c r="A72" s="52"/>
      <c r="B72" s="52"/>
      <c r="C72" s="52"/>
      <c r="D72" s="52"/>
      <c r="E72" s="52"/>
      <c r="F72" s="77"/>
    </row>
    <row r="73" spans="1:254" ht="15" customHeight="1" thickBot="1">
      <c r="A73" s="139" t="s">
        <v>90</v>
      </c>
      <c r="B73" s="140"/>
      <c r="C73" s="141"/>
      <c r="D73" s="78"/>
      <c r="E73" s="78"/>
      <c r="F73" s="77"/>
    </row>
    <row r="74" spans="1:254" s="85" customFormat="1" ht="12" customHeight="1">
      <c r="A74" s="79" t="s">
        <v>71</v>
      </c>
      <c r="B74" s="80" t="s">
        <v>91</v>
      </c>
      <c r="C74" s="81" t="s">
        <v>92</v>
      </c>
      <c r="D74" s="82"/>
      <c r="E74" s="82"/>
      <c r="F74" s="83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</row>
    <row r="75" spans="1:254" ht="12" customHeight="1">
      <c r="A75" s="86" t="s">
        <v>93</v>
      </c>
      <c r="B75" s="107">
        <f>F25</f>
        <v>90000</v>
      </c>
      <c r="C75" s="87">
        <f>(B75/B81)</f>
        <v>7.777712963503082E-2</v>
      </c>
      <c r="D75" s="78"/>
      <c r="E75" s="78"/>
      <c r="F75" s="77" t="s">
        <v>94</v>
      </c>
    </row>
    <row r="76" spans="1:254" ht="12" customHeight="1">
      <c r="A76" s="86" t="s">
        <v>95</v>
      </c>
      <c r="B76" s="107">
        <f>F30</f>
        <v>0</v>
      </c>
      <c r="C76" s="87">
        <v>0</v>
      </c>
      <c r="D76" s="78"/>
      <c r="E76" s="78"/>
      <c r="F76" s="77"/>
    </row>
    <row r="77" spans="1:254" ht="12" customHeight="1">
      <c r="A77" s="86" t="s">
        <v>96</v>
      </c>
      <c r="B77" s="107">
        <f>F37</f>
        <v>121650</v>
      </c>
      <c r="C77" s="87">
        <f>(B77/B81)</f>
        <v>0.10512875355668333</v>
      </c>
      <c r="D77" s="78"/>
      <c r="E77" s="78"/>
      <c r="F77" s="77"/>
    </row>
    <row r="78" spans="1:254" ht="12" customHeight="1">
      <c r="A78" s="86" t="s">
        <v>52</v>
      </c>
      <c r="B78" s="107">
        <f>F50</f>
        <v>592900</v>
      </c>
      <c r="C78" s="87">
        <f>(B78/B81)</f>
        <v>0.51237844622899742</v>
      </c>
      <c r="D78" s="78"/>
      <c r="E78" s="78"/>
      <c r="F78" s="77"/>
    </row>
    <row r="79" spans="1:254" ht="12" customHeight="1">
      <c r="A79" s="86" t="s">
        <v>97</v>
      </c>
      <c r="B79" s="107">
        <f>F56</f>
        <v>297500</v>
      </c>
      <c r="C79" s="87">
        <f>(B79/B81)</f>
        <v>0.25709662296024077</v>
      </c>
      <c r="D79" s="88"/>
      <c r="E79" s="88"/>
      <c r="F79" s="77"/>
    </row>
    <row r="80" spans="1:254" ht="12" customHeight="1">
      <c r="A80" s="86" t="s">
        <v>98</v>
      </c>
      <c r="B80" s="107">
        <f>F59</f>
        <v>55102.5</v>
      </c>
      <c r="C80" s="87">
        <f>(B80/B81)</f>
        <v>4.7619047619047616E-2</v>
      </c>
      <c r="D80" s="88"/>
      <c r="E80" s="88"/>
      <c r="F80" s="77"/>
    </row>
    <row r="81" spans="1:6" ht="12.75" customHeight="1" thickBot="1">
      <c r="A81" s="89" t="s">
        <v>99</v>
      </c>
      <c r="B81" s="108">
        <f>SUM(B75:B80)</f>
        <v>1157152.5</v>
      </c>
      <c r="C81" s="90">
        <f>SUM(C75:C80)</f>
        <v>1</v>
      </c>
      <c r="D81" s="88"/>
      <c r="E81" s="88"/>
      <c r="F81" s="77"/>
    </row>
    <row r="82" spans="1:6" ht="12" customHeight="1">
      <c r="A82" s="52"/>
      <c r="B82" s="76"/>
      <c r="C82" s="76"/>
      <c r="D82" s="76"/>
      <c r="E82" s="76"/>
      <c r="F82" s="77"/>
    </row>
    <row r="83" spans="1:6" ht="15.75" customHeight="1" thickBot="1">
      <c r="A83" s="136" t="s">
        <v>100</v>
      </c>
      <c r="B83" s="137"/>
      <c r="C83" s="137"/>
      <c r="D83" s="138"/>
      <c r="E83" s="91"/>
      <c r="F83" s="77"/>
    </row>
    <row r="84" spans="1:6" ht="12.75">
      <c r="A84" s="92" t="s">
        <v>101</v>
      </c>
      <c r="B84" s="109">
        <v>300</v>
      </c>
      <c r="C84" s="109">
        <v>350</v>
      </c>
      <c r="D84" s="110">
        <v>3600</v>
      </c>
      <c r="E84" s="93"/>
      <c r="F84" s="94"/>
    </row>
    <row r="85" spans="1:6" ht="26.25" thickBot="1">
      <c r="A85" s="89" t="s">
        <v>102</v>
      </c>
      <c r="B85" s="108">
        <f>F60/B84</f>
        <v>3857.1750000000002</v>
      </c>
      <c r="C85" s="108">
        <f>F60/C84</f>
        <v>3306.15</v>
      </c>
      <c r="D85" s="108">
        <f>F60/D84</f>
        <v>321.43124999999998</v>
      </c>
      <c r="E85" s="93"/>
      <c r="F85" s="94"/>
    </row>
    <row r="86" spans="1:6" ht="12.75">
      <c r="A86" s="135" t="s">
        <v>103</v>
      </c>
      <c r="B86" s="135"/>
      <c r="C86" s="135"/>
      <c r="D86" s="135"/>
      <c r="E86" s="52"/>
      <c r="F86" s="52"/>
    </row>
  </sheetData>
  <mergeCells count="36">
    <mergeCell ref="D14:E14"/>
    <mergeCell ref="A16:F16"/>
    <mergeCell ref="A18:F18"/>
    <mergeCell ref="A52:F52"/>
    <mergeCell ref="A66:E66"/>
    <mergeCell ref="A50:E50"/>
    <mergeCell ref="A56:E56"/>
    <mergeCell ref="A58:E58"/>
    <mergeCell ref="A59:E59"/>
    <mergeCell ref="A60:E60"/>
    <mergeCell ref="A62:E62"/>
    <mergeCell ref="A61:E61"/>
    <mergeCell ref="A32:F32"/>
    <mergeCell ref="A30:E30"/>
    <mergeCell ref="A27:F27"/>
    <mergeCell ref="A25:E25"/>
    <mergeCell ref="D12:E12"/>
    <mergeCell ref="D10:E10"/>
    <mergeCell ref="D9:E9"/>
    <mergeCell ref="D8:E8"/>
    <mergeCell ref="D13:E13"/>
    <mergeCell ref="D11:E11"/>
    <mergeCell ref="A69:E69"/>
    <mergeCell ref="A70:E70"/>
    <mergeCell ref="A71:E71"/>
    <mergeCell ref="A65:E65"/>
    <mergeCell ref="A86:D86"/>
    <mergeCell ref="A83:D83"/>
    <mergeCell ref="A73:C73"/>
    <mergeCell ref="A67:E67"/>
    <mergeCell ref="A68:E68"/>
    <mergeCell ref="A48:F48"/>
    <mergeCell ref="A45:F45"/>
    <mergeCell ref="A41:F41"/>
    <mergeCell ref="A39:F39"/>
    <mergeCell ref="A37:E37"/>
  </mergeCells>
  <printOptions horizontalCentered="1"/>
  <pageMargins left="0.74803149606299213" right="0.74803149606299213" top="0.98425196850393704" bottom="0.98425196850393704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2022-06-23T19:18:50Z</dcterms:modified>
  <cp:category/>
  <cp:contentStatus/>
</cp:coreProperties>
</file>