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545" windowHeight="6795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C90" i="1"/>
  <c r="C88" i="1"/>
  <c r="C87" i="1"/>
  <c r="G37" i="1"/>
  <c r="G38" i="1"/>
  <c r="G39" i="1"/>
  <c r="G40" i="1"/>
  <c r="G36" i="1"/>
  <c r="G62" i="1" l="1"/>
  <c r="G61" i="1"/>
  <c r="G58" i="1"/>
  <c r="G56" i="1"/>
  <c r="G54" i="1"/>
  <c r="G52" i="1"/>
  <c r="G50" i="1"/>
  <c r="G49" i="1"/>
  <c r="G48" i="1"/>
  <c r="G47" i="1"/>
  <c r="G45" i="1"/>
  <c r="G12" i="1" l="1"/>
  <c r="G26" i="1" l="1"/>
  <c r="G25" i="1"/>
  <c r="G24" i="1"/>
  <c r="G23" i="1"/>
  <c r="G22" i="1"/>
  <c r="D97" i="1" l="1"/>
  <c r="G21" i="1"/>
  <c r="G27" i="1" s="1"/>
  <c r="G41" i="1" l="1"/>
  <c r="C89" i="1" s="1"/>
  <c r="G63" i="1"/>
  <c r="G70" i="1" l="1"/>
  <c r="G73" i="1"/>
  <c r="G71" i="1" l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<sst xmlns="http://schemas.openxmlformats.org/spreadsheetml/2006/main" count="178" uniqueCount="118">
  <si>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</si>
  <si>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</si>
  <si>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</si>
  <si>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</si>
  <si>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</si>
  <si>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</si>
  <si>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</si>
  <si>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</si>
  <si>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</si>
  <si>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</si>
  <si>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</si>
  <si>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</si>
  <si>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</si>
  <si>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</si>
  <si>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</si>
  <si>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</si>
  <si>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</si>
  <si>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</si>
  <si>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</si>
  <si>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</si>
  <si>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</si>
  <si>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</si>
  <si>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</si>
  <si>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</si>
  <si>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</si>
  <si>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</si>
  <si>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</si>
  <si>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</si>
  <si>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</si>
  <si>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</si>
  <si>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</si>
  <si>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</si>
  <si>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</si>
  <si>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</si>
  <si>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</si>
  <si>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</si>
  <si>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</si>
  <si>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</si>
  <si>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</si>
  <si>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</si>
  <si>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</si>
  <si>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</si>
  <si>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</si>
  <si>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</si>
  <si>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</si>
  <si>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</si>
  <si>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</si>
  <si>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</si>
  <si>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</si>
  <si>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</si>
  <si>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</si>
  <si>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</si>
  <si>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</si>
  <si>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</si>
  <si>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 xml:space="preserve"> </t>
  </si>
  <si>
    <t>FERTILIZANTE</t>
  </si>
  <si>
    <t>FUNGICIDA</t>
  </si>
  <si>
    <t>INSECTICIDA</t>
  </si>
  <si>
    <t>SEQUIA</t>
  </si>
  <si>
    <t>Rastraje</t>
  </si>
  <si>
    <t>kg</t>
  </si>
  <si>
    <t>Superfosfato triple</t>
  </si>
  <si>
    <t>Muriato de potasio</t>
  </si>
  <si>
    <t>Lt</t>
  </si>
  <si>
    <t>AVENA</t>
  </si>
  <si>
    <t>SUPERNOVA</t>
  </si>
  <si>
    <t>LA ARAUCANÍA</t>
  </si>
  <si>
    <t>LAUTARO</t>
  </si>
  <si>
    <t>LAUTARO/PERQUENCO</t>
  </si>
  <si>
    <t>SEMILLA</t>
  </si>
  <si>
    <t>HERBICIDA</t>
  </si>
  <si>
    <t>Kg</t>
  </si>
  <si>
    <t>Presiembra(Barbecho químico)</t>
  </si>
  <si>
    <t>MCPA</t>
  </si>
  <si>
    <t>REGULADOR DE CRECIMIENTO</t>
  </si>
  <si>
    <t>Cycocel Extra</t>
  </si>
  <si>
    <t>DESINFECCION DE SEMILLA</t>
  </si>
  <si>
    <t>cc/100 kg de semilla</t>
  </si>
  <si>
    <t>Cal</t>
  </si>
  <si>
    <t>Prosaro (Tebuconazole + Protioconazole)</t>
  </si>
  <si>
    <t>Karate (Lambdacihalotrina)</t>
  </si>
  <si>
    <t>Siembra</t>
  </si>
  <si>
    <t>Vibrocultivador</t>
  </si>
  <si>
    <t>Fumigacion</t>
  </si>
  <si>
    <t>Cosecha</t>
  </si>
  <si>
    <t>Cargas y descargas insumos</t>
  </si>
  <si>
    <t>Enero-febrero</t>
  </si>
  <si>
    <t>Plena macolla</t>
  </si>
  <si>
    <t>Abril</t>
  </si>
  <si>
    <t>Abril-Mayo</t>
  </si>
  <si>
    <t>Desinfección semilla</t>
  </si>
  <si>
    <t xml:space="preserve">Siembra mecanizada </t>
  </si>
  <si>
    <t>Mayo-Junio</t>
  </si>
  <si>
    <t>Aplicación de N a la macolla</t>
  </si>
  <si>
    <t>Agosto-Septiembre</t>
  </si>
  <si>
    <t>Aplicación herbicida postemergencia</t>
  </si>
  <si>
    <t>Subtotal Costo Mano de Obra</t>
  </si>
  <si>
    <t>JORNADAS ANIMAL</t>
  </si>
  <si>
    <t>Subtotal Costo Jornadas Animal</t>
  </si>
  <si>
    <t>CAN 27</t>
  </si>
  <si>
    <t>$/há</t>
  </si>
  <si>
    <t>PRECIO ESPERADO ($/qqm)</t>
  </si>
  <si>
    <t>Costo unitario ($/ qqm) (*)</t>
  </si>
  <si>
    <t>ESCENARIOS COSTO UNITARIO  ($/qqm)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</si>
  <si>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</si>
  <si>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</si>
  <si>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Enero-Febrero</t>
  </si>
  <si>
    <t>Rendimiento  (qqm/há)</t>
  </si>
  <si>
    <t>RENDIMIENTO (qqm/há)</t>
  </si>
  <si>
    <t>Agosto</t>
  </si>
  <si>
    <t>JUNIO</t>
  </si>
  <si>
    <t>Abril-octubre</t>
  </si>
  <si>
    <t>Abril-mayo</t>
  </si>
  <si>
    <t>Mayo-junio</t>
  </si>
  <si>
    <t>Indar Flo 30 FS</t>
  </si>
  <si>
    <t>Septiembre-octubre</t>
  </si>
  <si>
    <t>Septiembre-ocutbre</t>
  </si>
  <si>
    <t>Glifoglex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</si>
</sst>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2" fillId="3" borderId="13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0" fontId="5" fillId="0" borderId="49" xfId="0" applyFont="1" applyBorder="1" applyAlignment="1">
      <alignment horizontal="center"/>
    </xf>
    <xf numFmtId="0" fontId="5" fillId="0" borderId="49" xfId="0" applyFont="1" applyFill="1" applyBorder="1"/>
    <xf numFmtId="0" fontId="6" fillId="0" borderId="49" xfId="0" applyFont="1" applyBorder="1" applyAlignment="1">
      <alignment horizontal="left"/>
    </xf>
    <xf numFmtId="0" fontId="6" fillId="0" borderId="49" xfId="0" applyFont="1" applyBorder="1" applyAlignment="1">
      <alignment horizontal="center"/>
    </xf>
    <xf numFmtId="3" fontId="5" fillId="0" borderId="49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1" fillId="2" borderId="18" xfId="0" applyNumberFormat="1" applyFont="1" applyFill="1" applyBorder="1" applyAlignment="1">
      <alignment horizontal="center" wrapText="1"/>
    </xf>
    <xf numFmtId="3" fontId="5" fillId="0" borderId="18" xfId="0" applyNumberFormat="1" applyFont="1" applyBorder="1" applyAlignment="1">
      <alignment horizontal="center"/>
    </xf>
    <xf numFmtId="0" fontId="0" fillId="2" borderId="50" xfId="0" applyFont="1" applyFill="1" applyBorder="1" applyAlignment="1"/>
    <xf numFmtId="3" fontId="1" fillId="2" borderId="49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1" fillId="2" borderId="4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0" fillId="10" borderId="0" xfId="0" applyNumberFormat="1" applyFont="1" applyFill="1" applyAlignment="1"/>
    <xf numFmtId="0" fontId="5" fillId="0" borderId="49" xfId="0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0" fontId="5" fillId="0" borderId="49" xfId="0" applyFont="1" applyBorder="1" applyAlignment="1">
      <alignment horizontal="right" wrapText="1"/>
    </xf>
    <xf numFmtId="0" fontId="6" fillId="0" borderId="49" xfId="0" applyFont="1" applyBorder="1" applyAlignment="1">
      <alignment horizontal="right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 wrapText="1"/>
    </xf>
    <xf numFmtId="49" fontId="8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8" fillId="5" borderId="52" xfId="0" applyNumberFormat="1" applyFont="1" applyFill="1" applyBorder="1" applyAlignment="1">
      <alignment vertical="center"/>
    </xf>
    <xf numFmtId="0" fontId="8" fillId="5" borderId="53" xfId="0" applyFont="1" applyFill="1" applyBorder="1" applyAlignment="1">
      <alignment vertical="center"/>
    </xf>
    <xf numFmtId="164" fontId="8" fillId="5" borderId="54" xfId="0" applyNumberFormat="1" applyFont="1" applyFill="1" applyBorder="1" applyAlignment="1">
      <alignment vertical="center"/>
    </xf>
    <xf numFmtId="49" fontId="8" fillId="3" borderId="55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164" fontId="8" fillId="3" borderId="56" xfId="0" applyNumberFormat="1" applyFont="1" applyFill="1" applyBorder="1" applyAlignment="1">
      <alignment vertical="center"/>
    </xf>
    <xf numFmtId="49" fontId="8" fillId="5" borderId="55" xfId="0" applyNumberFormat="1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164" fontId="8" fillId="5" borderId="56" xfId="0" applyNumberFormat="1" applyFont="1" applyFill="1" applyBorder="1" applyAlignment="1">
      <alignment vertical="center"/>
    </xf>
    <xf numFmtId="49" fontId="8" fillId="5" borderId="57" xfId="0" applyNumberFormat="1" applyFont="1" applyFill="1" applyBorder="1" applyAlignment="1">
      <alignment vertical="center"/>
    </xf>
    <xf numFmtId="0" fontId="8" fillId="5" borderId="58" xfId="0" applyFont="1" applyFill="1" applyBorder="1" applyAlignment="1">
      <alignment vertical="center"/>
    </xf>
    <xf numFmtId="164" fontId="8" fillId="5" borderId="59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10" borderId="40" xfId="0" applyNumberFormat="1" applyFont="1" applyFill="1" applyBorder="1" applyAlignment="1">
      <alignment vertical="center"/>
    </xf>
    <xf numFmtId="3" fontId="4" fillId="10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49" fontId="4" fillId="10" borderId="26" xfId="0" applyNumberFormat="1" applyFont="1" applyFill="1" applyBorder="1" applyAlignment="1">
      <alignment vertical="center"/>
    </xf>
    <xf numFmtId="165" fontId="4" fillId="10" borderId="27" xfId="0" applyNumberFormat="1" applyFont="1" applyFill="1" applyBorder="1" applyAlignment="1">
      <alignment vertical="center"/>
    </xf>
    <xf numFmtId="165" fontId="4" fillId="10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1" fillId="10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 wrapText="1"/>
    </xf>
    <xf numFmtId="17" fontId="6" fillId="0" borderId="61" xfId="1" applyNumberFormat="1" applyFont="1" applyBorder="1" applyAlignment="1">
      <alignment horizontal="right" vertical="center"/>
    </xf>
    <xf numFmtId="0" fontId="0" fillId="2" borderId="62" xfId="0" applyFont="1" applyFill="1" applyBorder="1" applyAlignment="1"/>
    <xf numFmtId="0" fontId="1" fillId="2" borderId="63" xfId="0" applyFont="1" applyFill="1" applyBorder="1" applyAlignment="1">
      <alignment wrapText="1"/>
    </xf>
    <xf numFmtId="49" fontId="8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0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0" fontId="5" fillId="0" borderId="51" xfId="0" applyFont="1" applyBorder="1" applyAlignment="1"/>
    <xf numFmtId="0" fontId="5" fillId="2" borderId="51" xfId="0" applyFont="1" applyFill="1" applyBorder="1" applyAlignment="1">
      <alignment horizontal="center"/>
    </xf>
    <xf numFmtId="49" fontId="5" fillId="2" borderId="51" xfId="0" applyNumberFormat="1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center"/>
    </xf>
    <xf numFmtId="0" fontId="5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/>
    </xf>
    <xf numFmtId="0" fontId="1" fillId="2" borderId="51" xfId="0" applyFont="1" applyFill="1" applyBorder="1" applyAlignment="1">
      <alignment horizontal="right" vertical="center" wrapText="1"/>
    </xf>
    <xf numFmtId="3" fontId="1" fillId="2" borderId="51" xfId="0" applyNumberFormat="1" applyFont="1" applyFill="1" applyBorder="1" applyAlignment="1">
      <alignment horizontal="right"/>
    </xf>
    <xf numFmtId="0" fontId="5" fillId="2" borderId="51" xfId="0" applyFont="1" applyFill="1" applyBorder="1" applyAlignment="1">
      <alignment horizontal="right" vertical="center" wrapText="1"/>
    </xf>
    <xf numFmtId="3" fontId="5" fillId="2" borderId="51" xfId="0" applyNumberFormat="1" applyFont="1" applyFill="1" applyBorder="1" applyAlignment="1">
      <alignment horizontal="right"/>
    </xf>
    <xf numFmtId="49" fontId="5" fillId="2" borderId="51" xfId="0" applyNumberFormat="1" applyFont="1" applyFill="1" applyBorder="1" applyAlignment="1">
      <alignment horizontal="right"/>
    </xf>
    <xf numFmtId="49" fontId="1" fillId="2" borderId="51" xfId="0" applyNumberFormat="1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1138669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9"/>
  <sheetViews>
    <sheetView showGridLines="0" tabSelected="1" zoomScaleNormal="100" workbookViewId="0">
      <selection activeCell="I12" sqref="I12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23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8" customWidth="1"/>
    <col min="8" max="251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6"/>
    </row>
    <row r="2" spans="1:8" ht="15" customHeight="1" x14ac:dyDescent="0.25">
      <c r="A2" s="2"/>
      <c r="B2" s="2"/>
      <c r="C2" s="2"/>
      <c r="D2" s="2"/>
      <c r="E2" s="2"/>
      <c r="F2" s="2"/>
      <c r="G2" s="16"/>
    </row>
    <row r="3" spans="1:8" ht="15" customHeight="1" x14ac:dyDescent="0.25">
      <c r="A3" s="2"/>
      <c r="B3" s="2"/>
      <c r="C3" s="2"/>
      <c r="D3" s="2"/>
      <c r="E3" s="2"/>
      <c r="F3" s="2"/>
      <c r="G3" s="16"/>
    </row>
    <row r="4" spans="1:8" ht="15" customHeight="1" x14ac:dyDescent="0.25">
      <c r="A4" s="2"/>
      <c r="B4" s="2"/>
      <c r="C4" s="2"/>
      <c r="D4" s="2"/>
      <c r="E4" s="2"/>
      <c r="F4" s="2"/>
      <c r="G4" s="16"/>
    </row>
    <row r="5" spans="1:8" ht="15" customHeight="1" x14ac:dyDescent="0.25">
      <c r="A5" s="2"/>
      <c r="B5" s="2"/>
      <c r="C5" s="2"/>
      <c r="D5" s="2"/>
      <c r="E5" s="2"/>
      <c r="F5" s="2"/>
      <c r="G5" s="16"/>
    </row>
    <row r="6" spans="1:8" ht="15" customHeight="1" x14ac:dyDescent="0.25">
      <c r="A6" s="2"/>
      <c r="B6" s="2"/>
      <c r="C6" s="2"/>
      <c r="D6" s="2"/>
      <c r="E6" s="2"/>
      <c r="F6" s="2"/>
      <c r="G6" s="16"/>
    </row>
    <row r="7" spans="1:8" ht="15" customHeight="1" x14ac:dyDescent="0.25">
      <c r="A7" s="2"/>
      <c r="B7" s="2"/>
      <c r="C7" s="2"/>
      <c r="D7" s="2"/>
      <c r="E7" s="2"/>
      <c r="F7" s="2"/>
      <c r="G7" s="16"/>
    </row>
    <row r="8" spans="1:8" ht="15" customHeight="1" x14ac:dyDescent="0.25">
      <c r="A8" s="2"/>
      <c r="B8" s="147"/>
      <c r="C8" s="3"/>
      <c r="D8" s="2"/>
      <c r="E8" s="3"/>
      <c r="F8" s="3"/>
      <c r="G8" s="17"/>
    </row>
    <row r="9" spans="1:8" ht="12" customHeight="1" x14ac:dyDescent="0.25">
      <c r="A9" s="31"/>
      <c r="B9" s="149" t="s">
        <v>0</v>
      </c>
      <c r="C9" s="143" t="s">
        <v>64</v>
      </c>
      <c r="D9" s="46"/>
      <c r="E9" s="171" t="s">
        <v>108</v>
      </c>
      <c r="F9" s="172"/>
      <c r="G9" s="139">
        <v>50</v>
      </c>
      <c r="H9" s="40"/>
    </row>
    <row r="10" spans="1:8" ht="18" customHeight="1" x14ac:dyDescent="0.25">
      <c r="A10" s="31"/>
      <c r="B10" s="150" t="s">
        <v>1</v>
      </c>
      <c r="C10" s="144" t="s">
        <v>65</v>
      </c>
      <c r="D10" s="46"/>
      <c r="E10" s="173" t="s">
        <v>2</v>
      </c>
      <c r="F10" s="174"/>
      <c r="G10" s="140" t="s">
        <v>110</v>
      </c>
    </row>
    <row r="11" spans="1:8" ht="18" customHeight="1" x14ac:dyDescent="0.25">
      <c r="A11" s="31"/>
      <c r="B11" s="150" t="s">
        <v>3</v>
      </c>
      <c r="C11" s="143" t="s">
        <v>52</v>
      </c>
      <c r="D11" s="46"/>
      <c r="E11" s="173" t="s">
        <v>101</v>
      </c>
      <c r="F11" s="174"/>
      <c r="G11" s="184">
        <v>35000</v>
      </c>
    </row>
    <row r="12" spans="1:8" ht="11.25" customHeight="1" x14ac:dyDescent="0.25">
      <c r="A12" s="31"/>
      <c r="B12" s="150" t="s">
        <v>4</v>
      </c>
      <c r="C12" s="145" t="s">
        <v>66</v>
      </c>
      <c r="D12" s="46"/>
      <c r="E12" s="38" t="s">
        <v>5</v>
      </c>
      <c r="F12" s="39"/>
      <c r="G12" s="142">
        <f>G11*G9</f>
        <v>1750000</v>
      </c>
    </row>
    <row r="13" spans="1:8" ht="11.25" customHeight="1" x14ac:dyDescent="0.25">
      <c r="A13" s="31"/>
      <c r="B13" s="150" t="s">
        <v>6</v>
      </c>
      <c r="C13" s="143" t="s">
        <v>67</v>
      </c>
      <c r="D13" s="46"/>
      <c r="E13" s="173" t="s">
        <v>7</v>
      </c>
      <c r="F13" s="174"/>
      <c r="G13" s="140" t="s">
        <v>53</v>
      </c>
    </row>
    <row r="14" spans="1:8" ht="13.5" customHeight="1" x14ac:dyDescent="0.25">
      <c r="A14" s="31"/>
      <c r="B14" s="150" t="s">
        <v>8</v>
      </c>
      <c r="C14" s="143" t="s">
        <v>68</v>
      </c>
      <c r="D14" s="46"/>
      <c r="E14" s="173" t="s">
        <v>9</v>
      </c>
      <c r="F14" s="174"/>
      <c r="G14" s="140" t="s">
        <v>106</v>
      </c>
    </row>
    <row r="15" spans="1:8" ht="25.5" customHeight="1" x14ac:dyDescent="0.25">
      <c r="A15" s="31"/>
      <c r="B15" s="150" t="s">
        <v>10</v>
      </c>
      <c r="C15" s="146">
        <v>44713</v>
      </c>
      <c r="D15" s="46"/>
      <c r="E15" s="175" t="s">
        <v>11</v>
      </c>
      <c r="F15" s="176"/>
      <c r="G15" s="141" t="s">
        <v>58</v>
      </c>
    </row>
    <row r="16" spans="1:8" ht="12" customHeight="1" x14ac:dyDescent="0.25">
      <c r="A16" s="2"/>
      <c r="B16" s="148"/>
      <c r="C16" s="47"/>
      <c r="D16" s="48"/>
      <c r="E16" s="49"/>
      <c r="F16" s="49"/>
      <c r="G16" s="50"/>
    </row>
    <row r="17" spans="1:7" ht="12" customHeight="1" x14ac:dyDescent="0.25">
      <c r="A17" s="6"/>
      <c r="B17" s="177" t="s">
        <v>12</v>
      </c>
      <c r="C17" s="178"/>
      <c r="D17" s="178"/>
      <c r="E17" s="178"/>
      <c r="F17" s="178"/>
      <c r="G17" s="178"/>
    </row>
    <row r="18" spans="1:7" ht="12" customHeight="1" x14ac:dyDescent="0.25">
      <c r="A18" s="2"/>
      <c r="B18" s="51"/>
      <c r="C18" s="52"/>
      <c r="D18" s="52"/>
      <c r="E18" s="52"/>
      <c r="F18" s="53"/>
      <c r="G18" s="54"/>
    </row>
    <row r="19" spans="1:7" ht="12" customHeight="1" x14ac:dyDescent="0.25">
      <c r="A19" s="4"/>
      <c r="B19" s="55" t="s">
        <v>13</v>
      </c>
      <c r="C19" s="56"/>
      <c r="D19" s="57"/>
      <c r="E19" s="57"/>
      <c r="F19" s="57"/>
      <c r="G19" s="58"/>
    </row>
    <row r="20" spans="1:7" ht="24" customHeight="1" x14ac:dyDescent="0.25">
      <c r="A20" s="6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6"/>
      <c r="B21" s="37" t="s">
        <v>85</v>
      </c>
      <c r="C21" s="7" t="s">
        <v>20</v>
      </c>
      <c r="D21" s="11">
        <v>1</v>
      </c>
      <c r="E21" s="5" t="s">
        <v>109</v>
      </c>
      <c r="F21" s="33">
        <v>25000</v>
      </c>
      <c r="G21" s="33">
        <f>D21*F21</f>
        <v>25000</v>
      </c>
    </row>
    <row r="22" spans="1:7" ht="12.75" customHeight="1" x14ac:dyDescent="0.25">
      <c r="A22" s="6"/>
      <c r="B22" s="23" t="s">
        <v>90</v>
      </c>
      <c r="C22" s="22" t="s">
        <v>20</v>
      </c>
      <c r="D22" s="22">
        <v>0.5</v>
      </c>
      <c r="E22" s="41" t="s">
        <v>89</v>
      </c>
      <c r="F22" s="33">
        <v>25000</v>
      </c>
      <c r="G22" s="42">
        <f t="shared" ref="G22:G26" si="0">D22*F22</f>
        <v>12500</v>
      </c>
    </row>
    <row r="23" spans="1:7" ht="12" customHeight="1" x14ac:dyDescent="0.25">
      <c r="A23" s="2"/>
      <c r="B23" s="24" t="s">
        <v>91</v>
      </c>
      <c r="C23" s="22" t="s">
        <v>20</v>
      </c>
      <c r="D23" s="22">
        <v>0.4</v>
      </c>
      <c r="E23" s="41" t="s">
        <v>92</v>
      </c>
      <c r="F23" s="33">
        <v>25000</v>
      </c>
      <c r="G23" s="42">
        <f t="shared" si="0"/>
        <v>10000</v>
      </c>
    </row>
    <row r="24" spans="1:7" ht="12" customHeight="1" x14ac:dyDescent="0.25">
      <c r="A24" s="4"/>
      <c r="B24" s="24" t="s">
        <v>93</v>
      </c>
      <c r="C24" s="22" t="s">
        <v>20</v>
      </c>
      <c r="D24" s="22">
        <v>0.5</v>
      </c>
      <c r="E24" s="43" t="s">
        <v>94</v>
      </c>
      <c r="F24" s="33">
        <v>25000</v>
      </c>
      <c r="G24" s="42">
        <f t="shared" si="0"/>
        <v>12500</v>
      </c>
    </row>
    <row r="25" spans="1:7" ht="12.95" customHeight="1" x14ac:dyDescent="0.25">
      <c r="A25" s="4"/>
      <c r="B25" s="24" t="s">
        <v>95</v>
      </c>
      <c r="C25" s="22" t="s">
        <v>20</v>
      </c>
      <c r="D25" s="25">
        <v>0.5</v>
      </c>
      <c r="E25" s="43" t="s">
        <v>94</v>
      </c>
      <c r="F25" s="33">
        <v>25000</v>
      </c>
      <c r="G25" s="42">
        <f t="shared" si="0"/>
        <v>12500</v>
      </c>
    </row>
    <row r="26" spans="1:7" ht="12" customHeight="1" x14ac:dyDescent="0.25">
      <c r="A26" s="4"/>
      <c r="B26" s="24" t="s">
        <v>84</v>
      </c>
      <c r="C26" s="25" t="s">
        <v>20</v>
      </c>
      <c r="D26" s="25">
        <v>0.5</v>
      </c>
      <c r="E26" s="44" t="s">
        <v>86</v>
      </c>
      <c r="F26" s="33">
        <v>25000</v>
      </c>
      <c r="G26" s="42">
        <f t="shared" si="0"/>
        <v>12500</v>
      </c>
    </row>
    <row r="27" spans="1:7" ht="12" customHeight="1" x14ac:dyDescent="0.25">
      <c r="A27" s="10"/>
      <c r="B27" s="8" t="s">
        <v>96</v>
      </c>
      <c r="C27" s="9"/>
      <c r="D27" s="9"/>
      <c r="E27" s="34"/>
      <c r="F27" s="34"/>
      <c r="G27" s="35">
        <f>SUM(G21:G26)</f>
        <v>85000</v>
      </c>
    </row>
    <row r="28" spans="1:7" ht="12" customHeight="1" x14ac:dyDescent="0.25">
      <c r="A28" s="10"/>
      <c r="B28" s="27"/>
      <c r="C28" s="28"/>
      <c r="D28" s="28"/>
      <c r="E28" s="28"/>
      <c r="F28" s="29"/>
      <c r="G28" s="30"/>
    </row>
    <row r="29" spans="1:7" ht="12" customHeight="1" x14ac:dyDescent="0.25">
      <c r="A29" s="31"/>
      <c r="B29" s="60" t="s">
        <v>97</v>
      </c>
      <c r="C29" s="28"/>
      <c r="D29" s="28"/>
      <c r="E29" s="28"/>
      <c r="F29" s="29"/>
      <c r="G29" s="30"/>
    </row>
    <row r="30" spans="1:7" ht="28.5" customHeight="1" x14ac:dyDescent="0.25">
      <c r="A30" s="31"/>
      <c r="B30" s="59" t="s">
        <v>14</v>
      </c>
      <c r="C30" s="59" t="s">
        <v>15</v>
      </c>
      <c r="D30" s="59" t="s">
        <v>16</v>
      </c>
      <c r="E30" s="59" t="s">
        <v>17</v>
      </c>
      <c r="F30" s="59" t="s">
        <v>18</v>
      </c>
      <c r="G30" s="59" t="s">
        <v>19</v>
      </c>
    </row>
    <row r="31" spans="1:7" ht="12" customHeight="1" x14ac:dyDescent="0.25">
      <c r="A31" s="31"/>
      <c r="B31" s="24"/>
      <c r="C31" s="25" t="s">
        <v>54</v>
      </c>
      <c r="D31" s="25" t="s">
        <v>54</v>
      </c>
      <c r="E31" s="25" t="s">
        <v>54</v>
      </c>
      <c r="F31" s="32" t="s">
        <v>54</v>
      </c>
      <c r="G31" s="26"/>
    </row>
    <row r="32" spans="1:7" ht="12" customHeight="1" x14ac:dyDescent="0.25">
      <c r="A32" s="31"/>
      <c r="B32" s="8" t="s">
        <v>98</v>
      </c>
      <c r="C32" s="9"/>
      <c r="D32" s="9"/>
      <c r="E32" s="9"/>
      <c r="F32" s="9"/>
      <c r="G32" s="19"/>
    </row>
    <row r="33" spans="1:7" ht="12" customHeight="1" x14ac:dyDescent="0.25">
      <c r="A33" s="31"/>
      <c r="B33" s="27"/>
      <c r="C33" s="28"/>
      <c r="D33" s="28"/>
      <c r="E33" s="28"/>
      <c r="F33" s="29"/>
      <c r="G33" s="30"/>
    </row>
    <row r="34" spans="1:7" ht="12" customHeight="1" x14ac:dyDescent="0.25">
      <c r="A34" s="4"/>
      <c r="B34" s="61" t="s">
        <v>21</v>
      </c>
      <c r="C34" s="62"/>
      <c r="D34" s="63"/>
      <c r="E34" s="63"/>
      <c r="F34" s="64"/>
      <c r="G34" s="65"/>
    </row>
    <row r="35" spans="1:7" ht="24" customHeight="1" x14ac:dyDescent="0.25">
      <c r="A35" s="4"/>
      <c r="B35" s="66" t="s">
        <v>14</v>
      </c>
      <c r="C35" s="66" t="s">
        <v>15</v>
      </c>
      <c r="D35" s="66" t="s">
        <v>16</v>
      </c>
      <c r="E35" s="66" t="s">
        <v>17</v>
      </c>
      <c r="F35" s="67" t="s">
        <v>18</v>
      </c>
      <c r="G35" s="66" t="s">
        <v>19</v>
      </c>
    </row>
    <row r="36" spans="1:7" ht="12.75" customHeight="1" x14ac:dyDescent="0.25">
      <c r="A36" s="6"/>
      <c r="B36" s="37" t="s">
        <v>83</v>
      </c>
      <c r="C36" s="7" t="s">
        <v>22</v>
      </c>
      <c r="D36" s="11">
        <v>0.125</v>
      </c>
      <c r="E36" s="5" t="s">
        <v>111</v>
      </c>
      <c r="F36" s="33">
        <v>144000</v>
      </c>
      <c r="G36" s="33">
        <f>F36*D36</f>
        <v>18000</v>
      </c>
    </row>
    <row r="37" spans="1:7" ht="12.75" customHeight="1" x14ac:dyDescent="0.25">
      <c r="A37" s="6"/>
      <c r="B37" s="37" t="s">
        <v>59</v>
      </c>
      <c r="C37" s="7" t="s">
        <v>22</v>
      </c>
      <c r="D37" s="11">
        <v>0.25</v>
      </c>
      <c r="E37" s="5" t="s">
        <v>112</v>
      </c>
      <c r="F37" s="33">
        <v>280000</v>
      </c>
      <c r="G37" s="33">
        <f t="shared" ref="G37:G40" si="1">F37*D37</f>
        <v>70000</v>
      </c>
    </row>
    <row r="38" spans="1:7" ht="12.75" customHeight="1" x14ac:dyDescent="0.25">
      <c r="A38" s="6"/>
      <c r="B38" s="37" t="s">
        <v>82</v>
      </c>
      <c r="C38" s="7" t="s">
        <v>22</v>
      </c>
      <c r="D38" s="11">
        <v>0.25</v>
      </c>
      <c r="E38" s="5" t="s">
        <v>112</v>
      </c>
      <c r="F38" s="33">
        <v>72000</v>
      </c>
      <c r="G38" s="33">
        <f t="shared" si="1"/>
        <v>18000</v>
      </c>
    </row>
    <row r="39" spans="1:7" ht="12.75" customHeight="1" x14ac:dyDescent="0.25">
      <c r="A39" s="6"/>
      <c r="B39" s="37" t="s">
        <v>81</v>
      </c>
      <c r="C39" s="7" t="s">
        <v>22</v>
      </c>
      <c r="D39" s="11">
        <v>0.125</v>
      </c>
      <c r="E39" s="5" t="s">
        <v>113</v>
      </c>
      <c r="F39" s="33">
        <v>240000</v>
      </c>
      <c r="G39" s="33">
        <f t="shared" si="1"/>
        <v>30000</v>
      </c>
    </row>
    <row r="40" spans="1:7" ht="12.75" customHeight="1" x14ac:dyDescent="0.25">
      <c r="A40" s="6"/>
      <c r="B40" s="37" t="s">
        <v>84</v>
      </c>
      <c r="C40" s="7" t="s">
        <v>22</v>
      </c>
      <c r="D40" s="11">
        <v>0.25</v>
      </c>
      <c r="E40" s="5" t="s">
        <v>86</v>
      </c>
      <c r="F40" s="33">
        <v>360000</v>
      </c>
      <c r="G40" s="33">
        <f t="shared" si="1"/>
        <v>90000</v>
      </c>
    </row>
    <row r="41" spans="1:7" ht="12.75" customHeight="1" x14ac:dyDescent="0.25">
      <c r="A41" s="4"/>
      <c r="B41" s="8" t="s">
        <v>23</v>
      </c>
      <c r="C41" s="9"/>
      <c r="D41" s="34"/>
      <c r="E41" s="34"/>
      <c r="F41" s="34"/>
      <c r="G41" s="35">
        <f>G36+G37+G38+G39+G40</f>
        <v>226000</v>
      </c>
    </row>
    <row r="42" spans="1:7" ht="12" customHeight="1" x14ac:dyDescent="0.25">
      <c r="A42" s="2"/>
      <c r="B42" s="68"/>
      <c r="C42" s="69"/>
      <c r="D42" s="69"/>
      <c r="E42" s="69"/>
      <c r="F42" s="70"/>
      <c r="G42" s="71"/>
    </row>
    <row r="43" spans="1:7" ht="12" customHeight="1" x14ac:dyDescent="0.25">
      <c r="A43" s="4"/>
      <c r="B43" s="61" t="s">
        <v>24</v>
      </c>
      <c r="C43" s="62"/>
      <c r="D43" s="63"/>
      <c r="E43" s="63"/>
      <c r="F43" s="64"/>
      <c r="G43" s="65"/>
    </row>
    <row r="44" spans="1:7" ht="24" customHeight="1" x14ac:dyDescent="0.25">
      <c r="A44" s="4"/>
      <c r="B44" s="72" t="s">
        <v>25</v>
      </c>
      <c r="C44" s="72" t="s">
        <v>26</v>
      </c>
      <c r="D44" s="72" t="s">
        <v>27</v>
      </c>
      <c r="E44" s="72" t="s">
        <v>17</v>
      </c>
      <c r="F44" s="72" t="s">
        <v>18</v>
      </c>
      <c r="G44" s="73" t="s">
        <v>19</v>
      </c>
    </row>
    <row r="45" spans="1:7" ht="12.75" customHeight="1" x14ac:dyDescent="0.25">
      <c r="A45" s="10"/>
      <c r="B45" s="20" t="s">
        <v>69</v>
      </c>
      <c r="C45" s="154" t="s">
        <v>71</v>
      </c>
      <c r="D45" s="155">
        <v>150</v>
      </c>
      <c r="E45" s="165" t="s">
        <v>113</v>
      </c>
      <c r="F45" s="165">
        <v>581</v>
      </c>
      <c r="G45" s="166">
        <f>D45*F45</f>
        <v>87150</v>
      </c>
    </row>
    <row r="46" spans="1:7" ht="12.75" customHeight="1" x14ac:dyDescent="0.25">
      <c r="A46" s="10"/>
      <c r="B46" s="21" t="s">
        <v>55</v>
      </c>
      <c r="C46" s="12"/>
      <c r="D46" s="151"/>
      <c r="E46" s="152"/>
      <c r="F46" s="36"/>
      <c r="G46" s="36" t="s">
        <v>54</v>
      </c>
    </row>
    <row r="47" spans="1:7" ht="12.75" customHeight="1" x14ac:dyDescent="0.25">
      <c r="A47" s="10"/>
      <c r="B47" s="15" t="s">
        <v>99</v>
      </c>
      <c r="C47" s="156" t="s">
        <v>60</v>
      </c>
      <c r="D47" s="156">
        <v>300</v>
      </c>
      <c r="E47" s="165" t="s">
        <v>113</v>
      </c>
      <c r="F47" s="166">
        <v>1428</v>
      </c>
      <c r="G47" s="166">
        <f t="shared" ref="G47:G50" si="2">D47*F47</f>
        <v>428400</v>
      </c>
    </row>
    <row r="48" spans="1:7" ht="12.75" customHeight="1" x14ac:dyDescent="0.25">
      <c r="A48" s="10"/>
      <c r="B48" s="15" t="s">
        <v>61</v>
      </c>
      <c r="C48" s="157" t="s">
        <v>60</v>
      </c>
      <c r="D48" s="158">
        <v>150</v>
      </c>
      <c r="E48" s="165" t="s">
        <v>113</v>
      </c>
      <c r="F48" s="166">
        <v>1409</v>
      </c>
      <c r="G48" s="166">
        <f t="shared" si="2"/>
        <v>211350</v>
      </c>
    </row>
    <row r="49" spans="1:7" ht="12.75" customHeight="1" x14ac:dyDescent="0.25">
      <c r="A49" s="10"/>
      <c r="B49" s="15" t="s">
        <v>62</v>
      </c>
      <c r="C49" s="157" t="s">
        <v>60</v>
      </c>
      <c r="D49" s="158">
        <v>100</v>
      </c>
      <c r="E49" s="165" t="s">
        <v>113</v>
      </c>
      <c r="F49" s="166">
        <v>1428</v>
      </c>
      <c r="G49" s="166">
        <f t="shared" si="2"/>
        <v>142800</v>
      </c>
    </row>
    <row r="50" spans="1:7" ht="12.75" customHeight="1" x14ac:dyDescent="0.25">
      <c r="A50" s="10"/>
      <c r="B50" s="15" t="s">
        <v>78</v>
      </c>
      <c r="C50" s="156" t="s">
        <v>60</v>
      </c>
      <c r="D50" s="156">
        <v>500</v>
      </c>
      <c r="E50" s="165" t="s">
        <v>113</v>
      </c>
      <c r="F50" s="166">
        <v>188</v>
      </c>
      <c r="G50" s="166">
        <f t="shared" si="2"/>
        <v>94000</v>
      </c>
    </row>
    <row r="51" spans="1:7" ht="12.75" customHeight="1" x14ac:dyDescent="0.25">
      <c r="A51" s="10"/>
      <c r="B51" s="21" t="s">
        <v>76</v>
      </c>
      <c r="C51" s="13"/>
      <c r="D51" s="153"/>
      <c r="E51" s="153"/>
      <c r="F51" s="36"/>
      <c r="G51" s="36"/>
    </row>
    <row r="52" spans="1:7" ht="12.75" customHeight="1" x14ac:dyDescent="0.25">
      <c r="A52" s="10"/>
      <c r="B52" s="159" t="s">
        <v>114</v>
      </c>
      <c r="C52" s="160" t="s">
        <v>77</v>
      </c>
      <c r="D52" s="160">
        <v>0.8</v>
      </c>
      <c r="E52" s="167" t="s">
        <v>113</v>
      </c>
      <c r="F52" s="168">
        <v>10880</v>
      </c>
      <c r="G52" s="168">
        <f t="shared" ref="G52" si="3">D52*F52</f>
        <v>8704</v>
      </c>
    </row>
    <row r="53" spans="1:7" ht="12.75" customHeight="1" x14ac:dyDescent="0.25">
      <c r="A53" s="10"/>
      <c r="B53" s="21" t="s">
        <v>56</v>
      </c>
      <c r="C53" s="12"/>
      <c r="D53" s="151"/>
      <c r="E53" s="152"/>
      <c r="F53" s="36"/>
      <c r="G53" s="36" t="s">
        <v>54</v>
      </c>
    </row>
    <row r="54" spans="1:7" ht="12.75" customHeight="1" x14ac:dyDescent="0.25">
      <c r="A54" s="10"/>
      <c r="B54" s="161" t="s">
        <v>79</v>
      </c>
      <c r="C54" s="162" t="s">
        <v>63</v>
      </c>
      <c r="D54" s="163">
        <v>1</v>
      </c>
      <c r="E54" s="169" t="s">
        <v>115</v>
      </c>
      <c r="F54" s="168">
        <v>8395</v>
      </c>
      <c r="G54" s="168">
        <f t="shared" ref="G54" si="4">D54*F54</f>
        <v>8395</v>
      </c>
    </row>
    <row r="55" spans="1:7" ht="12.75" customHeight="1" x14ac:dyDescent="0.25">
      <c r="A55" s="10"/>
      <c r="B55" s="21" t="s">
        <v>57</v>
      </c>
      <c r="C55" s="12"/>
      <c r="D55" s="151"/>
      <c r="E55" s="152"/>
      <c r="F55" s="36"/>
      <c r="G55" s="36" t="s">
        <v>54</v>
      </c>
    </row>
    <row r="56" spans="1:7" ht="12.75" customHeight="1" x14ac:dyDescent="0.25">
      <c r="A56" s="10"/>
      <c r="B56" s="164" t="s">
        <v>80</v>
      </c>
      <c r="C56" s="157" t="s">
        <v>63</v>
      </c>
      <c r="D56" s="158">
        <v>0.2</v>
      </c>
      <c r="E56" s="170" t="s">
        <v>116</v>
      </c>
      <c r="F56" s="166">
        <v>58100</v>
      </c>
      <c r="G56" s="166">
        <f t="shared" ref="G56" si="5">D56*F56</f>
        <v>11620</v>
      </c>
    </row>
    <row r="57" spans="1:7" ht="12.75" customHeight="1" x14ac:dyDescent="0.25">
      <c r="A57" s="10"/>
      <c r="B57" s="21" t="s">
        <v>74</v>
      </c>
      <c r="C57" s="12"/>
      <c r="D57" s="151"/>
      <c r="E57" s="152"/>
      <c r="F57" s="36"/>
      <c r="G57" s="36"/>
    </row>
    <row r="58" spans="1:7" ht="12.75" customHeight="1" x14ac:dyDescent="0.25">
      <c r="A58" s="10"/>
      <c r="B58" s="161" t="s">
        <v>75</v>
      </c>
      <c r="C58" s="162" t="s">
        <v>63</v>
      </c>
      <c r="D58" s="163">
        <v>2</v>
      </c>
      <c r="E58" s="169" t="s">
        <v>87</v>
      </c>
      <c r="F58" s="168">
        <v>11880</v>
      </c>
      <c r="G58" s="168">
        <f t="shared" ref="G58" si="6">D58*F58</f>
        <v>23760</v>
      </c>
    </row>
    <row r="59" spans="1:7" ht="12.75" customHeight="1" x14ac:dyDescent="0.25">
      <c r="A59" s="10"/>
      <c r="B59" s="21" t="s">
        <v>70</v>
      </c>
      <c r="C59" s="12"/>
      <c r="D59" s="151"/>
      <c r="E59" s="152"/>
      <c r="F59" s="36"/>
      <c r="G59" s="36"/>
    </row>
    <row r="60" spans="1:7" ht="12.75" customHeight="1" x14ac:dyDescent="0.25">
      <c r="A60" s="10"/>
      <c r="B60" s="21" t="s">
        <v>72</v>
      </c>
      <c r="C60" s="12"/>
      <c r="D60" s="151"/>
      <c r="E60" s="152"/>
      <c r="F60" s="36"/>
      <c r="G60" s="36"/>
    </row>
    <row r="61" spans="1:7" ht="12.75" customHeight="1" x14ac:dyDescent="0.25">
      <c r="A61" s="10"/>
      <c r="B61" s="161" t="s">
        <v>117</v>
      </c>
      <c r="C61" s="162" t="s">
        <v>63</v>
      </c>
      <c r="D61" s="163">
        <v>3</v>
      </c>
      <c r="E61" s="169" t="s">
        <v>88</v>
      </c>
      <c r="F61" s="168">
        <v>9508</v>
      </c>
      <c r="G61" s="168">
        <f t="shared" ref="G61:G62" si="7">D61*F61</f>
        <v>28524</v>
      </c>
    </row>
    <row r="62" spans="1:7" ht="12.75" customHeight="1" x14ac:dyDescent="0.25">
      <c r="A62" s="10"/>
      <c r="B62" s="164" t="s">
        <v>73</v>
      </c>
      <c r="C62" s="157" t="s">
        <v>63</v>
      </c>
      <c r="D62" s="158">
        <v>1</v>
      </c>
      <c r="E62" s="170" t="s">
        <v>88</v>
      </c>
      <c r="F62" s="166">
        <v>22400</v>
      </c>
      <c r="G62" s="166">
        <f t="shared" si="7"/>
        <v>22400</v>
      </c>
    </row>
    <row r="63" spans="1:7" ht="13.5" customHeight="1" x14ac:dyDescent="0.25">
      <c r="A63" s="10"/>
      <c r="B63" s="74" t="s">
        <v>28</v>
      </c>
      <c r="C63" s="75"/>
      <c r="D63" s="76"/>
      <c r="E63" s="76"/>
      <c r="F63" s="76"/>
      <c r="G63" s="77">
        <f>SUM(G45:G62)</f>
        <v>1067103</v>
      </c>
    </row>
    <row r="64" spans="1:7" ht="12" customHeight="1" x14ac:dyDescent="0.25">
      <c r="A64" s="2"/>
      <c r="B64" s="78"/>
      <c r="C64" s="79"/>
      <c r="D64" s="79"/>
      <c r="E64" s="80"/>
      <c r="F64" s="81"/>
      <c r="G64" s="82"/>
    </row>
    <row r="65" spans="1:7" ht="12" customHeight="1" x14ac:dyDescent="0.25">
      <c r="A65" s="4"/>
      <c r="B65" s="61" t="s">
        <v>29</v>
      </c>
      <c r="C65" s="62"/>
      <c r="D65" s="63"/>
      <c r="E65" s="63"/>
      <c r="F65" s="64"/>
      <c r="G65" s="65"/>
    </row>
    <row r="66" spans="1:7" ht="24" customHeight="1" x14ac:dyDescent="0.25">
      <c r="A66" s="4"/>
      <c r="B66" s="83" t="s">
        <v>30</v>
      </c>
      <c r="C66" s="72" t="s">
        <v>26</v>
      </c>
      <c r="D66" s="72" t="s">
        <v>27</v>
      </c>
      <c r="E66" s="83" t="s">
        <v>17</v>
      </c>
      <c r="F66" s="72" t="s">
        <v>18</v>
      </c>
      <c r="G66" s="83" t="s">
        <v>19</v>
      </c>
    </row>
    <row r="67" spans="1:7" ht="11.25" customHeight="1" x14ac:dyDescent="0.25">
      <c r="A67" s="10"/>
      <c r="B67" s="84" t="s">
        <v>54</v>
      </c>
      <c r="C67" s="13" t="s">
        <v>54</v>
      </c>
      <c r="D67" s="13" t="s">
        <v>54</v>
      </c>
      <c r="E67" s="12" t="s">
        <v>54</v>
      </c>
      <c r="F67" s="14" t="s">
        <v>54</v>
      </c>
      <c r="G67" s="14"/>
    </row>
    <row r="68" spans="1:7" ht="13.5" customHeight="1" x14ac:dyDescent="0.25">
      <c r="A68" s="4"/>
      <c r="B68" s="85" t="s">
        <v>31</v>
      </c>
      <c r="C68" s="86"/>
      <c r="D68" s="86"/>
      <c r="E68" s="87"/>
      <c r="F68" s="88"/>
      <c r="G68" s="89"/>
    </row>
    <row r="69" spans="1:7" ht="12" customHeight="1" x14ac:dyDescent="0.25">
      <c r="A69" s="2"/>
      <c r="B69" s="90"/>
      <c r="C69" s="90"/>
      <c r="D69" s="90"/>
      <c r="E69" s="90"/>
      <c r="F69" s="91"/>
      <c r="G69" s="92"/>
    </row>
    <row r="70" spans="1:7" ht="12" customHeight="1" x14ac:dyDescent="0.25">
      <c r="A70" s="10"/>
      <c r="B70" s="93" t="s">
        <v>32</v>
      </c>
      <c r="C70" s="94"/>
      <c r="D70" s="94"/>
      <c r="E70" s="94"/>
      <c r="F70" s="94"/>
      <c r="G70" s="95">
        <f>G27+G41+G63</f>
        <v>1378103</v>
      </c>
    </row>
    <row r="71" spans="1:7" ht="12" customHeight="1" x14ac:dyDescent="0.25">
      <c r="A71" s="10"/>
      <c r="B71" s="96" t="s">
        <v>33</v>
      </c>
      <c r="C71" s="97"/>
      <c r="D71" s="97"/>
      <c r="E71" s="97"/>
      <c r="F71" s="97"/>
      <c r="G71" s="98">
        <f>G70*0.05</f>
        <v>68905.150000000009</v>
      </c>
    </row>
    <row r="72" spans="1:7" ht="12" customHeight="1" x14ac:dyDescent="0.25">
      <c r="A72" s="10"/>
      <c r="B72" s="99" t="s">
        <v>34</v>
      </c>
      <c r="C72" s="100"/>
      <c r="D72" s="100"/>
      <c r="E72" s="100"/>
      <c r="F72" s="100"/>
      <c r="G72" s="101">
        <f>G71+G70</f>
        <v>1447008.15</v>
      </c>
    </row>
    <row r="73" spans="1:7" ht="12" customHeight="1" x14ac:dyDescent="0.25">
      <c r="A73" s="10"/>
      <c r="B73" s="96" t="s">
        <v>35</v>
      </c>
      <c r="C73" s="97"/>
      <c r="D73" s="97"/>
      <c r="E73" s="97"/>
      <c r="F73" s="97"/>
      <c r="G73" s="98">
        <f>G12</f>
        <v>1750000</v>
      </c>
    </row>
    <row r="74" spans="1:7" ht="12" customHeight="1" x14ac:dyDescent="0.25">
      <c r="A74" s="10"/>
      <c r="B74" s="102" t="s">
        <v>36</v>
      </c>
      <c r="C74" s="103"/>
      <c r="D74" s="103"/>
      <c r="E74" s="103"/>
      <c r="F74" s="103"/>
      <c r="G74" s="104">
        <f>G73-G72</f>
        <v>302991.85000000009</v>
      </c>
    </row>
    <row r="75" spans="1:7" ht="12" customHeight="1" x14ac:dyDescent="0.25">
      <c r="A75" s="10"/>
      <c r="B75" s="105" t="s">
        <v>104</v>
      </c>
      <c r="C75" s="106"/>
      <c r="D75" s="106"/>
      <c r="E75" s="106"/>
      <c r="F75" s="106"/>
      <c r="G75" s="107"/>
    </row>
    <row r="76" spans="1:7" ht="12.75" customHeight="1" thickBot="1" x14ac:dyDescent="0.3">
      <c r="A76" s="10"/>
      <c r="B76" s="108"/>
      <c r="C76" s="106"/>
      <c r="D76" s="106"/>
      <c r="E76" s="106"/>
      <c r="F76" s="106"/>
      <c r="G76" s="107"/>
    </row>
    <row r="77" spans="1:7" ht="12" customHeight="1" x14ac:dyDescent="0.25">
      <c r="A77" s="10"/>
      <c r="B77" s="109" t="s">
        <v>105</v>
      </c>
      <c r="C77" s="110"/>
      <c r="D77" s="110"/>
      <c r="E77" s="110"/>
      <c r="F77" s="111"/>
      <c r="G77" s="107"/>
    </row>
    <row r="78" spans="1:7" ht="12" customHeight="1" x14ac:dyDescent="0.25">
      <c r="A78" s="10"/>
      <c r="B78" s="112" t="s">
        <v>37</v>
      </c>
      <c r="C78" s="113"/>
      <c r="D78" s="113"/>
      <c r="E78" s="113"/>
      <c r="F78" s="114"/>
      <c r="G78" s="107"/>
    </row>
    <row r="79" spans="1:7" ht="12" customHeight="1" x14ac:dyDescent="0.25">
      <c r="A79" s="10"/>
      <c r="B79" s="112" t="s">
        <v>38</v>
      </c>
      <c r="C79" s="113"/>
      <c r="D79" s="113"/>
      <c r="E79" s="113"/>
      <c r="F79" s="114"/>
      <c r="G79" s="107"/>
    </row>
    <row r="80" spans="1:7" ht="12" customHeight="1" x14ac:dyDescent="0.25">
      <c r="A80" s="10"/>
      <c r="B80" s="112" t="s">
        <v>39</v>
      </c>
      <c r="C80" s="113"/>
      <c r="D80" s="113"/>
      <c r="E80" s="113"/>
      <c r="F80" s="114"/>
      <c r="G80" s="107"/>
    </row>
    <row r="81" spans="1:7" ht="12" customHeight="1" x14ac:dyDescent="0.25">
      <c r="A81" s="10"/>
      <c r="B81" s="112" t="s">
        <v>40</v>
      </c>
      <c r="C81" s="113"/>
      <c r="D81" s="113"/>
      <c r="E81" s="113"/>
      <c r="F81" s="114"/>
      <c r="G81" s="107"/>
    </row>
    <row r="82" spans="1:7" ht="12" customHeight="1" x14ac:dyDescent="0.25">
      <c r="A82" s="10"/>
      <c r="B82" s="112" t="s">
        <v>41</v>
      </c>
      <c r="C82" s="113"/>
      <c r="D82" s="113"/>
      <c r="E82" s="113"/>
      <c r="F82" s="114"/>
      <c r="G82" s="107"/>
    </row>
    <row r="83" spans="1:7" ht="12.75" customHeight="1" thickBot="1" x14ac:dyDescent="0.3">
      <c r="A83" s="10"/>
      <c r="B83" s="115" t="s">
        <v>42</v>
      </c>
      <c r="C83" s="116"/>
      <c r="D83" s="116"/>
      <c r="E83" s="116"/>
      <c r="F83" s="117"/>
      <c r="G83" s="107"/>
    </row>
    <row r="84" spans="1:7" ht="12.75" customHeight="1" x14ac:dyDescent="0.25">
      <c r="A84" s="10"/>
      <c r="B84" s="108"/>
      <c r="C84" s="113"/>
      <c r="D84" s="113"/>
      <c r="E84" s="113"/>
      <c r="F84" s="113"/>
      <c r="G84" s="107"/>
    </row>
    <row r="85" spans="1:7" ht="15" customHeight="1" thickBot="1" x14ac:dyDescent="0.3">
      <c r="A85" s="10"/>
      <c r="B85" s="182" t="s">
        <v>43</v>
      </c>
      <c r="C85" s="183"/>
      <c r="D85" s="118"/>
      <c r="E85" s="119"/>
      <c r="F85" s="119"/>
      <c r="G85" s="107"/>
    </row>
    <row r="86" spans="1:7" ht="12" customHeight="1" x14ac:dyDescent="0.25">
      <c r="A86" s="10"/>
      <c r="B86" s="120" t="s">
        <v>30</v>
      </c>
      <c r="C86" s="121" t="s">
        <v>100</v>
      </c>
      <c r="D86" s="122" t="s">
        <v>44</v>
      </c>
      <c r="E86" s="119"/>
      <c r="F86" s="119"/>
      <c r="G86" s="107"/>
    </row>
    <row r="87" spans="1:7" ht="12" customHeight="1" x14ac:dyDescent="0.25">
      <c r="A87" s="10"/>
      <c r="B87" s="123" t="s">
        <v>45</v>
      </c>
      <c r="C87" s="124">
        <f>G27</f>
        <v>85000</v>
      </c>
      <c r="D87" s="125">
        <f>(C87/C93)</f>
        <v>5.8741894439226207E-2</v>
      </c>
      <c r="E87" s="119"/>
      <c r="F87" s="119"/>
      <c r="G87" s="107"/>
    </row>
    <row r="88" spans="1:7" ht="12" customHeight="1" x14ac:dyDescent="0.25">
      <c r="A88" s="10"/>
      <c r="B88" s="123" t="s">
        <v>46</v>
      </c>
      <c r="C88" s="124">
        <f>G32</f>
        <v>0</v>
      </c>
      <c r="D88" s="125">
        <v>0</v>
      </c>
      <c r="E88" s="119"/>
      <c r="F88" s="119"/>
      <c r="G88" s="107"/>
    </row>
    <row r="89" spans="1:7" ht="12" customHeight="1" x14ac:dyDescent="0.25">
      <c r="A89" s="10"/>
      <c r="B89" s="123" t="s">
        <v>47</v>
      </c>
      <c r="C89" s="124">
        <f>G41</f>
        <v>226000</v>
      </c>
      <c r="D89" s="125">
        <f>(C89/C93)</f>
        <v>0.15618433109723676</v>
      </c>
      <c r="E89" s="119"/>
      <c r="F89" s="119"/>
      <c r="G89" s="107"/>
    </row>
    <row r="90" spans="1:7" ht="12" customHeight="1" x14ac:dyDescent="0.25">
      <c r="A90" s="10"/>
      <c r="B90" s="123" t="s">
        <v>25</v>
      </c>
      <c r="C90" s="124">
        <f>G63</f>
        <v>1067103</v>
      </c>
      <c r="D90" s="125">
        <f>(C90/C93)</f>
        <v>0.73745472684448954</v>
      </c>
      <c r="E90" s="119"/>
      <c r="F90" s="119"/>
      <c r="G90" s="107"/>
    </row>
    <row r="91" spans="1:7" ht="12" customHeight="1" x14ac:dyDescent="0.25">
      <c r="A91" s="10"/>
      <c r="B91" s="123" t="s">
        <v>48</v>
      </c>
      <c r="C91" s="126">
        <f>G68</f>
        <v>0</v>
      </c>
      <c r="D91" s="125">
        <f>(C91/C93)</f>
        <v>0</v>
      </c>
      <c r="E91" s="127"/>
      <c r="F91" s="127"/>
      <c r="G91" s="107"/>
    </row>
    <row r="92" spans="1:7" ht="12" customHeight="1" x14ac:dyDescent="0.25">
      <c r="A92" s="10"/>
      <c r="B92" s="123" t="s">
        <v>49</v>
      </c>
      <c r="C92" s="126">
        <f>G71</f>
        <v>68905.150000000009</v>
      </c>
      <c r="D92" s="125">
        <f>(C92/C93)</f>
        <v>4.761904761904763E-2</v>
      </c>
      <c r="E92" s="127"/>
      <c r="F92" s="127"/>
      <c r="G92" s="107"/>
    </row>
    <row r="93" spans="1:7" ht="12.75" customHeight="1" thickBot="1" x14ac:dyDescent="0.3">
      <c r="A93" s="10"/>
      <c r="B93" s="128" t="s">
        <v>50</v>
      </c>
      <c r="C93" s="129">
        <f>SUM(C87:C92)</f>
        <v>1447008.15</v>
      </c>
      <c r="D93" s="130">
        <f>SUM(D87:D92)</f>
        <v>1.0000000000000002</v>
      </c>
      <c r="E93" s="127"/>
      <c r="F93" s="127"/>
      <c r="G93" s="107"/>
    </row>
    <row r="94" spans="1:7" ht="12" customHeight="1" x14ac:dyDescent="0.25">
      <c r="A94" s="10"/>
      <c r="B94" s="108"/>
      <c r="C94" s="106"/>
      <c r="D94" s="106"/>
      <c r="E94" s="106"/>
      <c r="F94" s="106"/>
      <c r="G94" s="107"/>
    </row>
    <row r="95" spans="1:7" ht="12.75" customHeight="1" thickBot="1" x14ac:dyDescent="0.3">
      <c r="A95" s="10"/>
      <c r="B95" s="45"/>
      <c r="C95" s="106"/>
      <c r="D95" s="106"/>
      <c r="E95" s="106"/>
      <c r="F95" s="106"/>
      <c r="G95" s="107"/>
    </row>
    <row r="96" spans="1:7" ht="12" customHeight="1" thickBot="1" x14ac:dyDescent="0.3">
      <c r="A96" s="10"/>
      <c r="B96" s="179" t="s">
        <v>103</v>
      </c>
      <c r="C96" s="180"/>
      <c r="D96" s="180"/>
      <c r="E96" s="181"/>
      <c r="F96" s="127"/>
      <c r="G96" s="107"/>
    </row>
    <row r="97" spans="1:7" ht="12" customHeight="1" x14ac:dyDescent="0.25">
      <c r="A97" s="10"/>
      <c r="B97" s="131" t="s">
        <v>107</v>
      </c>
      <c r="C97" s="132">
        <v>48</v>
      </c>
      <c r="D97" s="132">
        <f>G9</f>
        <v>50</v>
      </c>
      <c r="E97" s="132">
        <v>60</v>
      </c>
      <c r="F97" s="133"/>
      <c r="G97" s="134"/>
    </row>
    <row r="98" spans="1:7" ht="12.75" customHeight="1" thickBot="1" x14ac:dyDescent="0.3">
      <c r="A98" s="10"/>
      <c r="B98" s="135" t="s">
        <v>102</v>
      </c>
      <c r="C98" s="136">
        <f>(G72/C97)</f>
        <v>30146.003124999999</v>
      </c>
      <c r="D98" s="136">
        <f>(G72/D97)</f>
        <v>28940.162999999997</v>
      </c>
      <c r="E98" s="137">
        <f>(G72/E97)</f>
        <v>24116.802499999998</v>
      </c>
      <c r="F98" s="133"/>
      <c r="G98" s="134"/>
    </row>
    <row r="99" spans="1:7" ht="15.6" customHeight="1" x14ac:dyDescent="0.25">
      <c r="A99" s="10"/>
      <c r="B99" s="105" t="s">
        <v>51</v>
      </c>
      <c r="C99" s="113"/>
      <c r="D99" s="113"/>
      <c r="E99" s="113"/>
      <c r="F99" s="113"/>
      <c r="G99" s="1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2022-01-10T14:48:49Z</cp:lastPrinted>
  <dcterms:created xsi:type="dcterms:W3CDTF">2020-11-27T12:49:26Z</dcterms:created>
  <dcterms:modified xsi:type="dcterms:W3CDTF">2022-07-01T14:52:37Z</dcterms:modified>
</cp:coreProperties>
</file>