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510"/>
  <workbookPr/>
  <mc:AlternateContent xmlns:mc="http://schemas.openxmlformats.org/markup-compatibility/2006">
    <mc:Choice Requires="x15">
      <x15ac:absPath xmlns:x15ac="http://schemas.microsoft.com/office/spreadsheetml/2010/11/ac" url="C:\Users\rlangenbach\Documents\Nueva carpeta (15)\Fichas de Cultivo 2022 ajustadas a Junio 2022\"/>
    </mc:Choice>
  </mc:AlternateContent>
  <xr:revisionPtr revIDLastSave="0" documentId="11_CEE17E9052CCD22CFF1BC2BEB9729827EA53F789" xr6:coauthVersionLast="47" xr6:coauthVersionMax="47" xr10:uidLastSave="{00000000-0000-0000-0000-000000000000}"/>
  <bookViews>
    <workbookView xWindow="0" yWindow="0" windowWidth="25125" windowHeight="11700" xr2:uid="{00000000-000D-0000-FFFF-FFFF00000000}"/>
  </bookViews>
  <sheets>
    <sheet name="Acelga Invernadero Chiu Lasan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" l="1"/>
  <c r="G61" i="1" l="1"/>
  <c r="G51" i="1"/>
  <c r="G52" i="1"/>
  <c r="G54" i="1"/>
  <c r="G56" i="1"/>
  <c r="G49" i="1"/>
  <c r="G43" i="1"/>
  <c r="G42" i="1"/>
  <c r="G22" i="1"/>
  <c r="G23" i="1"/>
  <c r="G24" i="1"/>
  <c r="G25" i="1"/>
  <c r="G26" i="1"/>
  <c r="G27" i="1"/>
  <c r="G28" i="1"/>
  <c r="G29" i="1"/>
  <c r="G30" i="1"/>
  <c r="G31" i="1"/>
  <c r="G32" i="1"/>
  <c r="G21" i="1"/>
  <c r="G33" i="1" s="1"/>
  <c r="G57" i="1" l="1"/>
  <c r="G62" i="1"/>
  <c r="G44" i="1" l="1"/>
  <c r="G12" i="1" l="1"/>
  <c r="D91" i="1" l="1"/>
  <c r="C83" i="1" l="1"/>
  <c r="C84" i="1"/>
  <c r="C81" i="1"/>
  <c r="C85" i="1"/>
  <c r="C82" i="1" l="1"/>
  <c r="G67" i="1"/>
  <c r="G64" i="1" l="1"/>
  <c r="G65" i="1" s="1"/>
  <c r="C86" i="1" s="1"/>
  <c r="G66" i="1" l="1"/>
  <c r="D92" i="1" s="1"/>
  <c r="C87" i="1"/>
  <c r="D81" i="1" s="1"/>
  <c r="C92" i="1" l="1"/>
  <c r="E92" i="1"/>
  <c r="G68" i="1"/>
  <c r="D86" i="1"/>
  <c r="D84" i="1"/>
  <c r="D85" i="1"/>
  <c r="D83" i="1"/>
  <c r="D87" i="1" l="1"/>
</calcChain>
</file>

<file path=xl/sharedStrings.xml><?xml version="1.0" encoding="utf-8"?>
<sst xmlns="http://schemas.openxmlformats.org/spreadsheetml/2006/main" count="157" uniqueCount="104">
  <si>
    <t>RUBRO O CULTIVO</t>
  </si>
  <si>
    <t>ACELGA INVERNADERO</t>
  </si>
  <si>
    <t>RENDIMIENTO (Unidades/0,13)</t>
  </si>
  <si>
    <t>VARIEDAD</t>
  </si>
  <si>
    <t>CORRIENTE</t>
  </si>
  <si>
    <t>FECHA ESTIMADA  PRECIO VENTA</t>
  </si>
  <si>
    <t>TODO EL AÑO</t>
  </si>
  <si>
    <t>NIVEL TECNOLÓGICO</t>
  </si>
  <si>
    <t>MEDIO</t>
  </si>
  <si>
    <t>PRECIO ESPERADO ($/Unidades)</t>
  </si>
  <si>
    <t>REGIÓN</t>
  </si>
  <si>
    <t>ANTOFAGASTA</t>
  </si>
  <si>
    <t>INGRESO ESPERADO, con IVA ($)</t>
  </si>
  <si>
    <t>AGENCIA DE ÁREA</t>
  </si>
  <si>
    <t>CALAMA</t>
  </si>
  <si>
    <t>DESTINO PRODUCCION</t>
  </si>
  <si>
    <t>MERCADO REGIONAL</t>
  </si>
  <si>
    <t>COMUNA/LOCALIDAD</t>
  </si>
  <si>
    <t>COMUNA CALAMA / LOCALIDADES DE CHIUCHIU-LASANA</t>
  </si>
  <si>
    <t>FECHA DE COSECHA</t>
  </si>
  <si>
    <t>ANUAL</t>
  </si>
  <si>
    <t>FECHA PRECIO INSUMOS</t>
  </si>
  <si>
    <t>CONTINGENCIA</t>
  </si>
  <si>
    <t>HELADA</t>
  </si>
  <si>
    <t>COSTOS DIRECTOS DE PRODUCCIÓN POR 0,13 HECTÁREAS(INCLUYE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</si>
  <si>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</si>
  <si>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</si>
  <si>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</si>
  <si>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</si>
  <si>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</si>
  <si>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</si>
  <si>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</si>
  <si>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de guano</t>
  </si>
  <si>
    <t>JH</t>
  </si>
  <si>
    <t>Limpieza de rastrojos</t>
  </si>
  <si>
    <t>Nivelación y trazado de eras</t>
  </si>
  <si>
    <t>Rayado y sembrado</t>
  </si>
  <si>
    <t>Tapado</t>
  </si>
  <si>
    <t>Riego</t>
  </si>
  <si>
    <t>Control larva minadora</t>
  </si>
  <si>
    <t>Raleo de plantas</t>
  </si>
  <si>
    <t>Agua Riego/celador</t>
  </si>
  <si>
    <t>Control malezas</t>
  </si>
  <si>
    <t>Fertilización</t>
  </si>
  <si>
    <t>Cosecha</t>
  </si>
  <si>
    <t>Subtotal Jornadas Hombre</t>
  </si>
  <si>
    <t>JORNADAS ANIMAL</t>
  </si>
  <si>
    <t xml:space="preserve"> </t>
  </si>
  <si>
    <t>Subtotal Jornadas Animal</t>
  </si>
  <si>
    <t>MAQUINARIA</t>
  </si>
  <si>
    <t>Aradura</t>
  </si>
  <si>
    <t>JM</t>
  </si>
  <si>
    <t>Incorporación de guano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</si>
  <si>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</si>
  <si>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</si>
  <si>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</si>
  <si>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</si>
  <si>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</si>
  <si>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</si>
  <si>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</si>
  <si>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 xml:space="preserve"> kg </t>
  </si>
  <si>
    <t>FERTILIZANTES</t>
  </si>
  <si>
    <t xml:space="preserve">Urea </t>
  </si>
  <si>
    <t>SC</t>
  </si>
  <si>
    <t>Guano</t>
  </si>
  <si>
    <t>TON</t>
  </si>
  <si>
    <t>HERBICIDAS</t>
  </si>
  <si>
    <t>Específico</t>
  </si>
  <si>
    <t>KG</t>
  </si>
  <si>
    <t>INSECTICIDAS</t>
  </si>
  <si>
    <t>Insecticida</t>
  </si>
  <si>
    <t>LTS</t>
  </si>
  <si>
    <t>Subtotal Insumos</t>
  </si>
  <si>
    <t>OTROS</t>
  </si>
  <si>
    <t>Item</t>
  </si>
  <si>
    <t>Transportes internos</t>
  </si>
  <si>
    <t>u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</si>
  <si>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</si>
  <si>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</si>
  <si>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</si>
  <si>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</si>
  <si>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</si>
  <si>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</si>
  <si>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</si>
  <si>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</si>
  <si>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</si>
  <si>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</si>
  <si>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</si>
  <si>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</si>
  <si>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</si>
  <si>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</si>
  <si>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</si>
  <si>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</si>
  <si>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</si>
  <si>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</si>
  <si>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</si>
  <si>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</si>
  <si>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</si>
  <si>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</si>
  <si>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</si>
  <si>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($/unidades)</t>
  </si>
  <si>
    <t>Rendimiento  (Unidades/0,13hà)</t>
  </si>
  <si>
    <t>Costo unitario ($/ Unidades)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</si>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</sst>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9" fillId="0" borderId="20"/>
  </cellStyleXfs>
  <cellXfs count="166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4" fillId="6" borderId="20" xfId="0" applyFont="1" applyFill="1" applyBorder="1"/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6" borderId="20" xfId="0" applyFont="1" applyFill="1" applyBorder="1" applyAlignment="1">
      <alignment vertical="center"/>
    </xf>
    <xf numFmtId="0" fontId="14" fillId="2" borderId="20" xfId="0" applyFont="1" applyFill="1" applyBorder="1"/>
    <xf numFmtId="0" fontId="0" fillId="2" borderId="22" xfId="0" applyFill="1" applyBorder="1"/>
    <xf numFmtId="49" fontId="0" fillId="2" borderId="20" xfId="0" applyNumberForma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2" fillId="2" borderId="23" xfId="0" applyFont="1" applyFill="1" applyBorder="1"/>
    <xf numFmtId="3" fontId="2" fillId="2" borderId="23" xfId="0" applyNumberFormat="1" applyFont="1" applyFill="1" applyBorder="1"/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4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9" fillId="5" borderId="30" xfId="0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2" fillId="7" borderId="31" xfId="0" applyNumberFormat="1" applyFont="1" applyFill="1" applyBorder="1" applyAlignment="1">
      <alignment vertical="center"/>
    </xf>
    <xf numFmtId="49" fontId="12" fillId="2" borderId="33" xfId="0" applyNumberFormat="1" applyFont="1" applyFill="1" applyBorder="1" applyAlignment="1">
      <alignment vertical="center"/>
    </xf>
    <xf numFmtId="9" fontId="14" fillId="2" borderId="34" xfId="0" applyNumberFormat="1" applyFont="1" applyFill="1" applyBorder="1"/>
    <xf numFmtId="49" fontId="12" fillId="7" borderId="35" xfId="0" applyNumberFormat="1" applyFont="1" applyFill="1" applyBorder="1" applyAlignment="1">
      <alignment vertical="center"/>
    </xf>
    <xf numFmtId="165" fontId="12" fillId="7" borderId="36" xfId="0" applyNumberFormat="1" applyFont="1" applyFill="1" applyBorder="1" applyAlignment="1">
      <alignment vertical="center"/>
    </xf>
    <xf numFmtId="9" fontId="12" fillId="7" borderId="37" xfId="0" applyNumberFormat="1" applyFont="1" applyFill="1" applyBorder="1" applyAlignment="1">
      <alignment vertical="center"/>
    </xf>
    <xf numFmtId="0" fontId="14" fillId="8" borderId="40" xfId="0" applyFont="1" applyFill="1" applyBorder="1"/>
    <xf numFmtId="0" fontId="14" fillId="2" borderId="20" xfId="0" applyFont="1" applyFill="1" applyBorder="1" applyAlignment="1">
      <alignment vertical="center"/>
    </xf>
    <xf numFmtId="49" fontId="14" fillId="2" borderId="20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/>
    <xf numFmtId="0" fontId="14" fillId="2" borderId="43" xfId="0" applyFont="1" applyFill="1" applyBorder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0" fontId="14" fillId="2" borderId="48" xfId="0" applyFont="1" applyFill="1" applyBorder="1"/>
    <xf numFmtId="0" fontId="12" fillId="6" borderId="20" xfId="0" applyFont="1" applyFill="1" applyBorder="1" applyAlignment="1">
      <alignment vertical="center"/>
    </xf>
    <xf numFmtId="49" fontId="12" fillId="7" borderId="49" xfId="0" applyNumberFormat="1" applyFont="1" applyFill="1" applyBorder="1" applyAlignment="1">
      <alignment vertical="center"/>
    </xf>
    <xf numFmtId="165" fontId="12" fillId="7" borderId="37" xfId="0" applyNumberFormat="1" applyFont="1" applyFill="1" applyBorder="1" applyAlignment="1">
      <alignment vertical="center"/>
    </xf>
    <xf numFmtId="0" fontId="4" fillId="2" borderId="6" xfId="0" applyNumberFormat="1" applyFont="1" applyFill="1" applyBorder="1" applyAlignment="1">
      <alignment horizontal="center" wrapText="1"/>
    </xf>
    <xf numFmtId="49" fontId="4" fillId="2" borderId="51" xfId="0" applyNumberFormat="1" applyFont="1" applyFill="1" applyBorder="1" applyAlignment="1">
      <alignment horizontal="center"/>
    </xf>
    <xf numFmtId="49" fontId="1" fillId="3" borderId="52" xfId="0" applyNumberFormat="1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/>
    </xf>
    <xf numFmtId="0" fontId="4" fillId="2" borderId="51" xfId="0" applyNumberFormat="1" applyFont="1" applyFill="1" applyBorder="1" applyAlignment="1">
      <alignment horizontal="center"/>
    </xf>
    <xf numFmtId="3" fontId="4" fillId="2" borderId="51" xfId="0" applyNumberFormat="1" applyFont="1" applyFill="1" applyBorder="1" applyAlignment="1">
      <alignment horizontal="center"/>
    </xf>
    <xf numFmtId="0" fontId="4" fillId="2" borderId="51" xfId="0" applyFont="1" applyFill="1" applyBorder="1" applyAlignment="1">
      <alignment horizontal="center" vertical="center" wrapText="1"/>
    </xf>
    <xf numFmtId="49" fontId="4" fillId="2" borderId="51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166" fontId="4" fillId="2" borderId="6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3" fontId="2" fillId="2" borderId="1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8" xfId="0" applyNumberFormat="1" applyFont="1" applyFill="1" applyBorder="1" applyAlignment="1">
      <alignment horizontal="right"/>
    </xf>
    <xf numFmtId="49" fontId="1" fillId="3" borderId="5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/>
    </xf>
    <xf numFmtId="164" fontId="1" fillId="2" borderId="20" xfId="0" applyNumberFormat="1" applyFont="1" applyFill="1" applyBorder="1" applyAlignment="1">
      <alignment horizontal="right" vertical="center"/>
    </xf>
    <xf numFmtId="164" fontId="16" fillId="2" borderId="20" xfId="0" applyNumberFormat="1" applyFont="1" applyFill="1" applyBorder="1" applyAlignment="1">
      <alignment horizontal="right" vertical="center"/>
    </xf>
    <xf numFmtId="0" fontId="14" fillId="2" borderId="20" xfId="0" applyFont="1" applyFill="1" applyBorder="1" applyAlignment="1">
      <alignment horizontal="right"/>
    </xf>
    <xf numFmtId="0" fontId="0" fillId="0" borderId="0" xfId="0" applyNumberFormat="1" applyAlignment="1">
      <alignment horizontal="right"/>
    </xf>
    <xf numFmtId="0" fontId="8" fillId="3" borderId="19" xfId="0" applyFont="1" applyFill="1" applyBorder="1" applyAlignment="1">
      <alignment horizontal="right" vertical="center"/>
    </xf>
    <xf numFmtId="49" fontId="1" fillId="3" borderId="52" xfId="0" applyNumberFormat="1" applyFont="1" applyFill="1" applyBorder="1" applyAlignment="1">
      <alignment horizontal="center" vertical="center"/>
    </xf>
    <xf numFmtId="0" fontId="18" fillId="2" borderId="51" xfId="0" applyFont="1" applyFill="1" applyBorder="1"/>
    <xf numFmtId="0" fontId="18" fillId="2" borderId="51" xfId="0" applyFont="1" applyFill="1" applyBorder="1" applyAlignment="1">
      <alignment horizontal="center"/>
    </xf>
    <xf numFmtId="0" fontId="2" fillId="2" borderId="53" xfId="0" applyFont="1" applyFill="1" applyBorder="1"/>
    <xf numFmtId="0" fontId="2" fillId="2" borderId="54" xfId="0" applyFont="1" applyFill="1" applyBorder="1"/>
    <xf numFmtId="0" fontId="2" fillId="2" borderId="54" xfId="0" applyFont="1" applyFill="1" applyBorder="1" applyAlignment="1">
      <alignment horizontal="center"/>
    </xf>
    <xf numFmtId="3" fontId="2" fillId="2" borderId="54" xfId="0" applyNumberFormat="1" applyFont="1" applyFill="1" applyBorder="1"/>
    <xf numFmtId="3" fontId="2" fillId="2" borderId="54" xfId="0" applyNumberFormat="1" applyFont="1" applyFill="1" applyBorder="1" applyAlignment="1">
      <alignment horizontal="right"/>
    </xf>
    <xf numFmtId="49" fontId="8" fillId="3" borderId="51" xfId="0" applyNumberFormat="1" applyFont="1" applyFill="1" applyBorder="1" applyAlignment="1">
      <alignment vertical="center"/>
    </xf>
    <xf numFmtId="0" fontId="8" fillId="3" borderId="51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vertical="center"/>
    </xf>
    <xf numFmtId="3" fontId="0" fillId="0" borderId="0" xfId="0" applyNumberFormat="1"/>
    <xf numFmtId="3" fontId="12" fillId="7" borderId="50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8" fillId="3" borderId="51" xfId="0" applyNumberFormat="1" applyFont="1" applyFill="1" applyBorder="1" applyAlignment="1">
      <alignment horizontal="center" vertical="center"/>
    </xf>
    <xf numFmtId="3" fontId="8" fillId="3" borderId="19" xfId="0" applyNumberFormat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wrapText="1"/>
    </xf>
    <xf numFmtId="49" fontId="12" fillId="7" borderId="21" xfId="0" applyNumberFormat="1" applyFont="1" applyFill="1" applyBorder="1" applyAlignment="1">
      <alignment horizontal="center" vertical="center"/>
    </xf>
    <xf numFmtId="49" fontId="14" fillId="7" borderId="32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right"/>
    </xf>
    <xf numFmtId="49" fontId="20" fillId="2" borderId="51" xfId="0" applyNumberFormat="1" applyFont="1" applyFill="1" applyBorder="1" applyAlignment="1">
      <alignment horizontal="left" vertical="center" wrapText="1"/>
    </xf>
    <xf numFmtId="49" fontId="20" fillId="2" borderId="51" xfId="0" applyNumberFormat="1" applyFont="1" applyFill="1" applyBorder="1" applyAlignment="1">
      <alignment horizontal="left"/>
    </xf>
    <xf numFmtId="49" fontId="2" fillId="2" borderId="6" xfId="0" applyNumberFormat="1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horizontal="left" wrapText="1"/>
    </xf>
    <xf numFmtId="14" fontId="4" fillId="2" borderId="6" xfId="0" applyNumberFormat="1" applyFont="1" applyFill="1" applyBorder="1" applyAlignment="1">
      <alignment horizontal="left" wrapText="1"/>
    </xf>
    <xf numFmtId="3" fontId="4" fillId="2" borderId="6" xfId="0" applyNumberFormat="1" applyFont="1" applyFill="1" applyBorder="1" applyAlignment="1">
      <alignment horizontal="right" wrapText="1"/>
    </xf>
    <xf numFmtId="166" fontId="4" fillId="0" borderId="6" xfId="0" applyNumberFormat="1" applyFont="1" applyFill="1" applyBorder="1" applyAlignment="1">
      <alignment horizontal="right" wrapText="1"/>
    </xf>
    <xf numFmtId="0" fontId="4" fillId="2" borderId="6" xfId="0" applyNumberFormat="1" applyFont="1" applyFill="1" applyBorder="1" applyAlignment="1">
      <alignment wrapText="1"/>
    </xf>
    <xf numFmtId="1" fontId="0" fillId="0" borderId="0" xfId="0" applyNumberFormat="1"/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8" borderId="55" xfId="0" applyNumberFormat="1" applyFont="1" applyFill="1" applyBorder="1" applyAlignment="1">
      <alignment horizontal="center" vertical="center"/>
    </xf>
    <xf numFmtId="49" fontId="17" fillId="8" borderId="56" xfId="0" applyNumberFormat="1" applyFont="1" applyFill="1" applyBorder="1" applyAlignment="1">
      <alignment horizontal="center" vertical="center"/>
    </xf>
    <xf numFmtId="49" fontId="17" fillId="8" borderId="57" xfId="0" applyNumberFormat="1" applyFont="1" applyFill="1" applyBorder="1" applyAlignment="1">
      <alignment horizontal="center" vertical="center"/>
    </xf>
    <xf numFmtId="49" fontId="17" fillId="8" borderId="38" xfId="0" applyNumberFormat="1" applyFont="1" applyFill="1" applyBorder="1" applyAlignment="1">
      <alignment vertical="center"/>
    </xf>
    <xf numFmtId="0" fontId="12" fillId="8" borderId="39" xfId="0" applyFont="1" applyFill="1" applyBorder="1" applyAlignment="1">
      <alignment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T93"/>
  <sheetViews>
    <sheetView showGridLines="0" tabSelected="1" topLeftCell="B1" workbookViewId="0">
      <selection activeCell="I9" sqref="I9"/>
    </sheetView>
  </sheetViews>
  <sheetFormatPr defaultColWidth="10.85546875" defaultRowHeight="11.25" customHeight="1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117" customWidth="1"/>
    <col min="8" max="13" width="10.85546875" style="1" customWidth="1"/>
    <col min="14" max="14" width="10.85546875" style="152" customWidth="1"/>
    <col min="15" max="254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103"/>
    </row>
    <row r="2" spans="1:7" ht="15" customHeight="1">
      <c r="A2" s="2"/>
      <c r="B2" s="2"/>
      <c r="C2" s="2"/>
      <c r="D2" s="2"/>
      <c r="E2" s="2"/>
      <c r="F2" s="2"/>
      <c r="G2" s="103"/>
    </row>
    <row r="3" spans="1:7" ht="15" customHeight="1">
      <c r="A3" s="2"/>
      <c r="B3" s="2"/>
      <c r="C3" s="2"/>
      <c r="D3" s="2"/>
      <c r="E3" s="2"/>
      <c r="F3" s="2"/>
      <c r="G3" s="103"/>
    </row>
    <row r="4" spans="1:7" ht="15" customHeight="1">
      <c r="A4" s="2"/>
      <c r="B4" s="2"/>
      <c r="C4" s="2"/>
      <c r="D4" s="2"/>
      <c r="E4" s="2"/>
      <c r="F4" s="2"/>
      <c r="G4" s="103"/>
    </row>
    <row r="5" spans="1:7" ht="15" customHeight="1">
      <c r="A5" s="2"/>
      <c r="B5" s="2"/>
      <c r="C5" s="2"/>
      <c r="D5" s="2"/>
      <c r="E5" s="2"/>
      <c r="F5" s="2"/>
      <c r="G5" s="103"/>
    </row>
    <row r="6" spans="1:7" ht="15" customHeight="1">
      <c r="A6" s="2"/>
      <c r="B6" s="2"/>
      <c r="C6" s="2"/>
      <c r="D6" s="2"/>
      <c r="E6" s="2"/>
      <c r="F6" s="2"/>
      <c r="G6" s="103"/>
    </row>
    <row r="7" spans="1:7" ht="15" customHeight="1">
      <c r="A7" s="2"/>
      <c r="B7" s="2"/>
      <c r="C7" s="2"/>
      <c r="D7" s="2"/>
      <c r="E7" s="2"/>
      <c r="F7" s="2"/>
      <c r="G7" s="103"/>
    </row>
    <row r="8" spans="1:7" ht="15" customHeight="1">
      <c r="A8" s="2"/>
      <c r="B8" s="3"/>
      <c r="C8" s="4"/>
      <c r="D8" s="2"/>
      <c r="E8" s="4"/>
      <c r="F8" s="4"/>
      <c r="G8" s="104"/>
    </row>
    <row r="9" spans="1:7" ht="12" customHeight="1">
      <c r="A9" s="5"/>
      <c r="B9" s="6" t="s">
        <v>0</v>
      </c>
      <c r="C9" s="144" t="s">
        <v>1</v>
      </c>
      <c r="D9" s="7"/>
      <c r="E9" s="153" t="s">
        <v>2</v>
      </c>
      <c r="F9" s="154"/>
      <c r="G9" s="141">
        <v>4000</v>
      </c>
    </row>
    <row r="10" spans="1:7" ht="18" customHeight="1">
      <c r="A10" s="5"/>
      <c r="B10" s="8" t="s">
        <v>3</v>
      </c>
      <c r="C10" s="145" t="s">
        <v>4</v>
      </c>
      <c r="D10" s="9"/>
      <c r="E10" s="155" t="s">
        <v>5</v>
      </c>
      <c r="F10" s="156"/>
      <c r="G10" s="11" t="s">
        <v>6</v>
      </c>
    </row>
    <row r="11" spans="1:7" ht="18" customHeight="1">
      <c r="A11" s="5"/>
      <c r="B11" s="8" t="s">
        <v>7</v>
      </c>
      <c r="C11" s="146" t="s">
        <v>8</v>
      </c>
      <c r="D11" s="9"/>
      <c r="E11" s="155" t="s">
        <v>9</v>
      </c>
      <c r="F11" s="156"/>
      <c r="G11" s="105">
        <f>(768*1.074)*1.125</f>
        <v>927.93600000000015</v>
      </c>
    </row>
    <row r="12" spans="1:7" ht="11.25" customHeight="1">
      <c r="A12" s="5"/>
      <c r="B12" s="8" t="s">
        <v>10</v>
      </c>
      <c r="C12" s="147" t="s">
        <v>11</v>
      </c>
      <c r="D12" s="9"/>
      <c r="E12" s="13" t="s">
        <v>12</v>
      </c>
      <c r="F12" s="14"/>
      <c r="G12" s="150">
        <f>G9*G11</f>
        <v>3711744.0000000005</v>
      </c>
    </row>
    <row r="13" spans="1:7" ht="11.25" customHeight="1">
      <c r="A13" s="5"/>
      <c r="B13" s="8" t="s">
        <v>13</v>
      </c>
      <c r="C13" s="145" t="s">
        <v>14</v>
      </c>
      <c r="D13" s="9"/>
      <c r="E13" s="155" t="s">
        <v>15</v>
      </c>
      <c r="F13" s="156"/>
      <c r="G13" s="11" t="s">
        <v>16</v>
      </c>
    </row>
    <row r="14" spans="1:7" ht="43.5" customHeight="1">
      <c r="A14" s="5"/>
      <c r="B14" s="8" t="s">
        <v>17</v>
      </c>
      <c r="C14" s="147" t="s">
        <v>18</v>
      </c>
      <c r="D14" s="9"/>
      <c r="E14" s="155" t="s">
        <v>19</v>
      </c>
      <c r="F14" s="156"/>
      <c r="G14" s="11" t="s">
        <v>20</v>
      </c>
    </row>
    <row r="15" spans="1:7" ht="25.5" customHeight="1">
      <c r="A15" s="5"/>
      <c r="B15" s="8" t="s">
        <v>21</v>
      </c>
      <c r="C15" s="148">
        <v>44742</v>
      </c>
      <c r="D15" s="9"/>
      <c r="E15" s="164" t="s">
        <v>22</v>
      </c>
      <c r="F15" s="165"/>
      <c r="G15" s="12" t="s">
        <v>23</v>
      </c>
    </row>
    <row r="16" spans="1:7" ht="12" customHeight="1">
      <c r="A16" s="2"/>
      <c r="B16" s="15"/>
      <c r="C16" s="16"/>
      <c r="D16" s="17"/>
      <c r="E16" s="18"/>
      <c r="F16" s="18"/>
      <c r="G16" s="106"/>
    </row>
    <row r="17" spans="1:10" ht="12" customHeight="1">
      <c r="A17" s="19"/>
      <c r="B17" s="157" t="s">
        <v>24</v>
      </c>
      <c r="C17" s="158"/>
      <c r="D17" s="158"/>
      <c r="E17" s="158"/>
      <c r="F17" s="158"/>
      <c r="G17" s="158"/>
    </row>
    <row r="18" spans="1:10" ht="12" customHeight="1">
      <c r="A18" s="2"/>
      <c r="B18" s="20"/>
      <c r="C18" s="21"/>
      <c r="D18" s="21"/>
      <c r="E18" s="21"/>
      <c r="F18" s="22"/>
      <c r="G18" s="107"/>
    </row>
    <row r="19" spans="1:10" ht="12" customHeight="1">
      <c r="A19" s="5"/>
      <c r="B19" s="23" t="s">
        <v>25</v>
      </c>
      <c r="C19" s="24"/>
      <c r="D19" s="25"/>
      <c r="E19" s="25"/>
      <c r="F19" s="25"/>
      <c r="G19" s="108"/>
    </row>
    <row r="20" spans="1:10" ht="24" customHeight="1">
      <c r="A20" s="19"/>
      <c r="B20" s="26" t="s">
        <v>26</v>
      </c>
      <c r="C20" s="26" t="s">
        <v>27</v>
      </c>
      <c r="D20" s="26" t="s">
        <v>28</v>
      </c>
      <c r="E20" s="26" t="s">
        <v>29</v>
      </c>
      <c r="F20" s="26" t="s">
        <v>30</v>
      </c>
      <c r="G20" s="26" t="s">
        <v>31</v>
      </c>
    </row>
    <row r="21" spans="1:10" ht="12.75" customHeight="1">
      <c r="A21" s="19"/>
      <c r="B21" s="10" t="s">
        <v>32</v>
      </c>
      <c r="C21" s="27" t="s">
        <v>33</v>
      </c>
      <c r="D21" s="95">
        <v>1</v>
      </c>
      <c r="E21" s="27" t="s">
        <v>20</v>
      </c>
      <c r="F21" s="132">
        <v>31758.75</v>
      </c>
      <c r="G21" s="132">
        <f>F21*D21</f>
        <v>31758.75</v>
      </c>
      <c r="I21" s="130"/>
      <c r="J21" s="130"/>
    </row>
    <row r="22" spans="1:10" ht="12.75" customHeight="1">
      <c r="A22" s="19"/>
      <c r="B22" s="10" t="s">
        <v>34</v>
      </c>
      <c r="C22" s="27" t="s">
        <v>33</v>
      </c>
      <c r="D22" s="95">
        <v>1</v>
      </c>
      <c r="E22" s="27" t="s">
        <v>20</v>
      </c>
      <c r="F22" s="132">
        <v>31758.75</v>
      </c>
      <c r="G22" s="132">
        <f t="shared" ref="G22:G32" si="0">F22*D22</f>
        <v>31758.75</v>
      </c>
      <c r="I22" s="130"/>
      <c r="J22" s="130"/>
    </row>
    <row r="23" spans="1:10" ht="12.75" customHeight="1">
      <c r="A23" s="19"/>
      <c r="B23" s="10" t="s">
        <v>35</v>
      </c>
      <c r="C23" s="27" t="s">
        <v>33</v>
      </c>
      <c r="D23" s="138">
        <v>2</v>
      </c>
      <c r="E23" s="27" t="s">
        <v>20</v>
      </c>
      <c r="F23" s="132">
        <v>31758.75</v>
      </c>
      <c r="G23" s="132">
        <f t="shared" si="0"/>
        <v>63517.5</v>
      </c>
      <c r="I23" s="130"/>
      <c r="J23" s="130"/>
    </row>
    <row r="24" spans="1:10" ht="12.75" customHeight="1">
      <c r="A24" s="19"/>
      <c r="B24" s="10" t="s">
        <v>36</v>
      </c>
      <c r="C24" s="27" t="s">
        <v>33</v>
      </c>
      <c r="D24" s="95">
        <v>0.5</v>
      </c>
      <c r="E24" s="27" t="s">
        <v>20</v>
      </c>
      <c r="F24" s="132">
        <v>31758.75</v>
      </c>
      <c r="G24" s="132">
        <f t="shared" si="0"/>
        <v>15879.375</v>
      </c>
      <c r="I24" s="130"/>
      <c r="J24" s="130"/>
    </row>
    <row r="25" spans="1:10" ht="12.75" customHeight="1">
      <c r="A25" s="19"/>
      <c r="B25" s="10" t="s">
        <v>37</v>
      </c>
      <c r="C25" s="27" t="s">
        <v>33</v>
      </c>
      <c r="D25" s="95">
        <v>0.5</v>
      </c>
      <c r="E25" s="27" t="s">
        <v>20</v>
      </c>
      <c r="F25" s="132">
        <v>31758.75</v>
      </c>
      <c r="G25" s="132">
        <f t="shared" si="0"/>
        <v>15879.375</v>
      </c>
      <c r="I25" s="130"/>
      <c r="J25" s="130"/>
    </row>
    <row r="26" spans="1:10" ht="12.75" customHeight="1">
      <c r="A26" s="19"/>
      <c r="B26" s="10" t="s">
        <v>38</v>
      </c>
      <c r="C26" s="27" t="s">
        <v>33</v>
      </c>
      <c r="D26" s="138">
        <v>12</v>
      </c>
      <c r="E26" s="27" t="s">
        <v>20</v>
      </c>
      <c r="F26" s="132">
        <v>31758.75</v>
      </c>
      <c r="G26" s="132">
        <f t="shared" si="0"/>
        <v>381105</v>
      </c>
      <c r="I26" s="130"/>
      <c r="J26" s="130"/>
    </row>
    <row r="27" spans="1:10" ht="12.75" customHeight="1">
      <c r="A27" s="19"/>
      <c r="B27" s="10" t="s">
        <v>39</v>
      </c>
      <c r="C27" s="27" t="s">
        <v>33</v>
      </c>
      <c r="D27" s="95">
        <v>0.5</v>
      </c>
      <c r="E27" s="27" t="s">
        <v>20</v>
      </c>
      <c r="F27" s="132">
        <v>31758.75</v>
      </c>
      <c r="G27" s="132">
        <f t="shared" si="0"/>
        <v>15879.375</v>
      </c>
      <c r="I27" s="130"/>
      <c r="J27" s="130"/>
    </row>
    <row r="28" spans="1:10" ht="12.75" customHeight="1">
      <c r="A28" s="19"/>
      <c r="B28" s="10" t="s">
        <v>40</v>
      </c>
      <c r="C28" s="27" t="s">
        <v>33</v>
      </c>
      <c r="D28" s="95">
        <v>2</v>
      </c>
      <c r="E28" s="27" t="s">
        <v>20</v>
      </c>
      <c r="F28" s="132">
        <v>31758.75</v>
      </c>
      <c r="G28" s="132">
        <f t="shared" si="0"/>
        <v>63517.5</v>
      </c>
      <c r="I28" s="130"/>
      <c r="J28" s="130"/>
    </row>
    <row r="29" spans="1:10" ht="12.75" customHeight="1">
      <c r="A29" s="19"/>
      <c r="B29" s="10" t="s">
        <v>41</v>
      </c>
      <c r="C29" s="27" t="s">
        <v>33</v>
      </c>
      <c r="D29" s="138">
        <v>12</v>
      </c>
      <c r="E29" s="27" t="s">
        <v>20</v>
      </c>
      <c r="F29" s="132">
        <v>31758.75</v>
      </c>
      <c r="G29" s="132">
        <f t="shared" si="0"/>
        <v>381105</v>
      </c>
      <c r="I29" s="130"/>
      <c r="J29" s="130"/>
    </row>
    <row r="30" spans="1:10" ht="12.75" customHeight="1">
      <c r="A30" s="19"/>
      <c r="B30" s="10" t="s">
        <v>42</v>
      </c>
      <c r="C30" s="27" t="s">
        <v>33</v>
      </c>
      <c r="D30" s="95">
        <v>2</v>
      </c>
      <c r="E30" s="27" t="s">
        <v>20</v>
      </c>
      <c r="F30" s="132">
        <v>31758.75</v>
      </c>
      <c r="G30" s="132">
        <f t="shared" si="0"/>
        <v>63517.5</v>
      </c>
      <c r="I30" s="130"/>
      <c r="J30" s="130"/>
    </row>
    <row r="31" spans="1:10" ht="15.75" customHeight="1">
      <c r="A31" s="19"/>
      <c r="B31" s="10" t="s">
        <v>43</v>
      </c>
      <c r="C31" s="27" t="s">
        <v>33</v>
      </c>
      <c r="D31" s="95">
        <v>1</v>
      </c>
      <c r="E31" s="27" t="s">
        <v>20</v>
      </c>
      <c r="F31" s="132">
        <v>31758.75</v>
      </c>
      <c r="G31" s="132">
        <f t="shared" si="0"/>
        <v>31758.75</v>
      </c>
      <c r="I31" s="130"/>
      <c r="J31" s="130"/>
    </row>
    <row r="32" spans="1:10" ht="12.75" customHeight="1">
      <c r="A32" s="19"/>
      <c r="B32" s="10" t="s">
        <v>44</v>
      </c>
      <c r="C32" s="27" t="s">
        <v>33</v>
      </c>
      <c r="D32" s="95">
        <v>14</v>
      </c>
      <c r="E32" s="27" t="s">
        <v>20</v>
      </c>
      <c r="F32" s="132">
        <v>31758.75</v>
      </c>
      <c r="G32" s="132">
        <f t="shared" si="0"/>
        <v>444622.5</v>
      </c>
      <c r="I32" s="130"/>
      <c r="J32" s="130"/>
    </row>
    <row r="33" spans="1:10" ht="12.75" customHeight="1">
      <c r="A33" s="19"/>
      <c r="B33" s="28" t="s">
        <v>45</v>
      </c>
      <c r="C33" s="29"/>
      <c r="D33" s="29"/>
      <c r="E33" s="29"/>
      <c r="F33" s="30"/>
      <c r="G33" s="133">
        <f>G21+G22+G23+G24+G25+G26+G27+G28+G29+G30+G31+G32</f>
        <v>1540299.375</v>
      </c>
    </row>
    <row r="34" spans="1:10" ht="12" customHeight="1">
      <c r="A34" s="2"/>
      <c r="B34" s="20"/>
      <c r="C34" s="22"/>
      <c r="D34" s="22"/>
      <c r="E34" s="22"/>
      <c r="F34" s="31"/>
      <c r="G34" s="109"/>
    </row>
    <row r="35" spans="1:10" ht="12" customHeight="1">
      <c r="A35" s="5"/>
      <c r="B35" s="32" t="s">
        <v>46</v>
      </c>
      <c r="C35" s="33"/>
      <c r="D35" s="34"/>
      <c r="E35" s="34"/>
      <c r="F35" s="35"/>
      <c r="G35" s="110"/>
    </row>
    <row r="36" spans="1:10" ht="24" customHeight="1">
      <c r="A36" s="5"/>
      <c r="B36" s="36" t="s">
        <v>26</v>
      </c>
      <c r="C36" s="37" t="s">
        <v>27</v>
      </c>
      <c r="D36" s="37" t="s">
        <v>28</v>
      </c>
      <c r="E36" s="36" t="s">
        <v>47</v>
      </c>
      <c r="F36" s="37" t="s">
        <v>30</v>
      </c>
      <c r="G36" s="36" t="s">
        <v>31</v>
      </c>
    </row>
    <row r="37" spans="1:10" ht="12" customHeight="1">
      <c r="A37" s="5"/>
      <c r="B37" s="38"/>
      <c r="C37" s="38"/>
      <c r="D37" s="38"/>
      <c r="E37" s="38"/>
      <c r="F37" s="38"/>
      <c r="G37" s="38"/>
    </row>
    <row r="38" spans="1:10" ht="12" customHeight="1">
      <c r="A38" s="5"/>
      <c r="B38" s="39" t="s">
        <v>48</v>
      </c>
      <c r="C38" s="40"/>
      <c r="D38" s="40"/>
      <c r="E38" s="40"/>
      <c r="F38" s="41"/>
      <c r="G38" s="135"/>
    </row>
    <row r="39" spans="1:10" ht="12" customHeight="1">
      <c r="A39" s="2"/>
      <c r="B39" s="42"/>
      <c r="C39" s="43"/>
      <c r="D39" s="43"/>
      <c r="E39" s="43"/>
      <c r="F39" s="44"/>
      <c r="G39" s="111"/>
    </row>
    <row r="40" spans="1:10" ht="12" customHeight="1">
      <c r="A40" s="5"/>
      <c r="B40" s="32" t="s">
        <v>49</v>
      </c>
      <c r="C40" s="33"/>
      <c r="D40" s="34"/>
      <c r="E40" s="34"/>
      <c r="F40" s="35"/>
      <c r="G40" s="110"/>
    </row>
    <row r="41" spans="1:10" ht="24" customHeight="1">
      <c r="A41" s="5"/>
      <c r="B41" s="45" t="s">
        <v>26</v>
      </c>
      <c r="C41" s="45" t="s">
        <v>27</v>
      </c>
      <c r="D41" s="45" t="s">
        <v>28</v>
      </c>
      <c r="E41" s="45" t="s">
        <v>29</v>
      </c>
      <c r="F41" s="46" t="s">
        <v>30</v>
      </c>
      <c r="G41" s="45" t="s">
        <v>31</v>
      </c>
    </row>
    <row r="42" spans="1:10" ht="12.75" customHeight="1">
      <c r="A42" s="19"/>
      <c r="B42" s="10" t="s">
        <v>50</v>
      </c>
      <c r="C42" s="27" t="s">
        <v>51</v>
      </c>
      <c r="D42" s="151">
        <v>1</v>
      </c>
      <c r="E42" s="12" t="s">
        <v>20</v>
      </c>
      <c r="F42" s="149">
        <v>106317</v>
      </c>
      <c r="G42" s="132">
        <f t="shared" ref="G42:G43" si="1">F42*D42</f>
        <v>106317</v>
      </c>
      <c r="I42" s="130"/>
      <c r="J42" s="130"/>
    </row>
    <row r="43" spans="1:10" ht="12.75" customHeight="1">
      <c r="A43" s="19"/>
      <c r="B43" s="10" t="s">
        <v>52</v>
      </c>
      <c r="C43" s="27" t="s">
        <v>51</v>
      </c>
      <c r="D43" s="151">
        <v>1</v>
      </c>
      <c r="E43" s="12" t="s">
        <v>20</v>
      </c>
      <c r="F43" s="149">
        <v>106317</v>
      </c>
      <c r="G43" s="132">
        <f t="shared" si="1"/>
        <v>106317</v>
      </c>
      <c r="I43" s="130"/>
      <c r="J43" s="130"/>
    </row>
    <row r="44" spans="1:10" ht="12.75" customHeight="1">
      <c r="A44" s="5"/>
      <c r="B44" s="47" t="s">
        <v>53</v>
      </c>
      <c r="C44" s="48"/>
      <c r="D44" s="48"/>
      <c r="E44" s="48"/>
      <c r="F44" s="48"/>
      <c r="G44" s="134">
        <f>SUM(G42:G43)</f>
        <v>212634</v>
      </c>
    </row>
    <row r="45" spans="1:10" ht="12" customHeight="1">
      <c r="A45" s="2"/>
      <c r="B45" s="42"/>
      <c r="C45" s="43"/>
      <c r="D45" s="43"/>
      <c r="E45" s="43"/>
      <c r="F45" s="44"/>
      <c r="G45" s="111"/>
    </row>
    <row r="46" spans="1:10" ht="12" customHeight="1">
      <c r="A46" s="5"/>
      <c r="B46" s="32" t="s">
        <v>54</v>
      </c>
      <c r="C46" s="33"/>
      <c r="D46" s="34"/>
      <c r="E46" s="34"/>
      <c r="F46" s="35"/>
      <c r="G46" s="110"/>
    </row>
    <row r="47" spans="1:10" ht="24" customHeight="1">
      <c r="A47" s="5"/>
      <c r="B47" s="97" t="s">
        <v>55</v>
      </c>
      <c r="C47" s="97" t="s">
        <v>56</v>
      </c>
      <c r="D47" s="97" t="s">
        <v>57</v>
      </c>
      <c r="E47" s="97" t="s">
        <v>29</v>
      </c>
      <c r="F47" s="97" t="s">
        <v>30</v>
      </c>
      <c r="G47" s="112" t="s">
        <v>31</v>
      </c>
    </row>
    <row r="48" spans="1:10" ht="12.75" customHeight="1">
      <c r="A48" s="59"/>
      <c r="B48" s="142" t="s">
        <v>58</v>
      </c>
      <c r="C48" s="101"/>
      <c r="D48" s="100"/>
      <c r="E48" s="101"/>
      <c r="F48" s="101"/>
      <c r="G48" s="100"/>
    </row>
    <row r="49" spans="1:10" ht="12.75" customHeight="1">
      <c r="A49" s="59"/>
      <c r="B49" s="143" t="s">
        <v>59</v>
      </c>
      <c r="C49" s="96" t="s">
        <v>60</v>
      </c>
      <c r="D49" s="99">
        <v>2</v>
      </c>
      <c r="E49" s="96" t="s">
        <v>20</v>
      </c>
      <c r="F49" s="100">
        <v>89114.625</v>
      </c>
      <c r="G49" s="132">
        <f t="shared" ref="G49:G56" si="2">F49*D49</f>
        <v>178229.25</v>
      </c>
      <c r="I49" s="130"/>
      <c r="J49" s="130"/>
    </row>
    <row r="50" spans="1:10" ht="12.75" customHeight="1">
      <c r="A50" s="59"/>
      <c r="B50" s="102" t="s">
        <v>61</v>
      </c>
      <c r="C50" s="98"/>
      <c r="D50" s="98"/>
      <c r="E50" s="98"/>
      <c r="F50" s="100"/>
      <c r="G50" s="132"/>
      <c r="I50" s="130"/>
      <c r="J50" s="130"/>
    </row>
    <row r="51" spans="1:10" ht="12.75" customHeight="1">
      <c r="A51" s="59"/>
      <c r="B51" s="102" t="s">
        <v>62</v>
      </c>
      <c r="C51" s="96" t="s">
        <v>63</v>
      </c>
      <c r="D51" s="99">
        <v>0.5</v>
      </c>
      <c r="E51" s="96" t="s">
        <v>20</v>
      </c>
      <c r="F51" s="100">
        <v>36916.875</v>
      </c>
      <c r="G51" s="132">
        <f t="shared" si="2"/>
        <v>18458.4375</v>
      </c>
      <c r="I51" s="130"/>
      <c r="J51" s="130"/>
    </row>
    <row r="52" spans="1:10" ht="12.75" customHeight="1">
      <c r="A52" s="59"/>
      <c r="B52" s="102" t="s">
        <v>64</v>
      </c>
      <c r="C52" s="96" t="s">
        <v>65</v>
      </c>
      <c r="D52" s="99">
        <v>1.2</v>
      </c>
      <c r="E52" s="96" t="s">
        <v>20</v>
      </c>
      <c r="F52" s="100">
        <v>88598.25</v>
      </c>
      <c r="G52" s="132">
        <f t="shared" si="2"/>
        <v>106317.9</v>
      </c>
      <c r="I52" s="130"/>
      <c r="J52" s="130"/>
    </row>
    <row r="53" spans="1:10" ht="12.75" customHeight="1">
      <c r="A53" s="59"/>
      <c r="B53" s="102" t="s">
        <v>66</v>
      </c>
      <c r="C53" s="98"/>
      <c r="D53" s="98"/>
      <c r="E53" s="98"/>
      <c r="F53" s="100"/>
      <c r="G53" s="132"/>
      <c r="I53" s="130"/>
      <c r="J53" s="130"/>
    </row>
    <row r="54" spans="1:10" ht="12.75" customHeight="1">
      <c r="A54" s="59"/>
      <c r="B54" s="143" t="s">
        <v>67</v>
      </c>
      <c r="C54" s="96" t="s">
        <v>68</v>
      </c>
      <c r="D54" s="99">
        <v>0.48</v>
      </c>
      <c r="E54" s="96" t="s">
        <v>20</v>
      </c>
      <c r="F54" s="100">
        <v>48781.125</v>
      </c>
      <c r="G54" s="132">
        <f t="shared" si="2"/>
        <v>23414.94</v>
      </c>
      <c r="I54" s="130"/>
      <c r="J54" s="130"/>
    </row>
    <row r="55" spans="1:10" ht="12.75" customHeight="1">
      <c r="A55" s="59"/>
      <c r="B55" s="102" t="s">
        <v>69</v>
      </c>
      <c r="C55" s="96"/>
      <c r="D55" s="99"/>
      <c r="E55" s="96"/>
      <c r="F55" s="100"/>
      <c r="G55" s="132"/>
      <c r="I55" s="130"/>
      <c r="J55" s="130"/>
    </row>
    <row r="56" spans="1:10" ht="12.75" customHeight="1">
      <c r="A56" s="59"/>
      <c r="B56" s="102" t="s">
        <v>70</v>
      </c>
      <c r="C56" s="98" t="s">
        <v>71</v>
      </c>
      <c r="D56" s="98">
        <v>3.2</v>
      </c>
      <c r="E56" s="98" t="s">
        <v>20</v>
      </c>
      <c r="F56" s="100">
        <v>7608.375</v>
      </c>
      <c r="G56" s="132">
        <f t="shared" si="2"/>
        <v>24346.800000000003</v>
      </c>
      <c r="I56" s="130"/>
      <c r="J56" s="130"/>
    </row>
    <row r="57" spans="1:10" ht="13.5" customHeight="1">
      <c r="A57" s="59"/>
      <c r="B57" s="127" t="s">
        <v>72</v>
      </c>
      <c r="C57" s="128"/>
      <c r="D57" s="128"/>
      <c r="E57" s="128"/>
      <c r="F57" s="129"/>
      <c r="G57" s="136">
        <f>G48+G50+G51+G52+G53+G55+G56</f>
        <v>149123.13750000001</v>
      </c>
    </row>
    <row r="58" spans="1:10" ht="12" customHeight="1">
      <c r="A58" s="2"/>
      <c r="B58" s="122"/>
      <c r="C58" s="123"/>
      <c r="D58" s="123"/>
      <c r="E58" s="124"/>
      <c r="F58" s="125"/>
      <c r="G58" s="126"/>
    </row>
    <row r="59" spans="1:10" ht="12" customHeight="1">
      <c r="A59" s="5"/>
      <c r="B59" s="32" t="s">
        <v>73</v>
      </c>
      <c r="C59" s="33"/>
      <c r="D59" s="34"/>
      <c r="E59" s="34"/>
      <c r="F59" s="35"/>
      <c r="G59" s="110"/>
    </row>
    <row r="60" spans="1:10" ht="24" customHeight="1">
      <c r="A60" s="5"/>
      <c r="B60" s="119" t="s">
        <v>74</v>
      </c>
      <c r="C60" s="97" t="s">
        <v>56</v>
      </c>
      <c r="D60" s="97" t="s">
        <v>57</v>
      </c>
      <c r="E60" s="119" t="s">
        <v>29</v>
      </c>
      <c r="F60" s="97" t="s">
        <v>30</v>
      </c>
      <c r="G60" s="119" t="s">
        <v>31</v>
      </c>
    </row>
    <row r="61" spans="1:10" ht="16.5" customHeight="1">
      <c r="A61" s="59"/>
      <c r="B61" s="120" t="s">
        <v>75</v>
      </c>
      <c r="C61" s="121" t="s">
        <v>76</v>
      </c>
      <c r="D61" s="121">
        <v>1</v>
      </c>
      <c r="E61" s="96" t="s">
        <v>20</v>
      </c>
      <c r="F61" s="100">
        <v>130637</v>
      </c>
      <c r="G61" s="132">
        <f t="shared" ref="G61" si="3">F61*D61</f>
        <v>130637</v>
      </c>
      <c r="I61" s="130"/>
      <c r="J61" s="130"/>
    </row>
    <row r="62" spans="1:10" ht="13.5" customHeight="1">
      <c r="A62" s="5"/>
      <c r="B62" s="49" t="s">
        <v>77</v>
      </c>
      <c r="C62" s="50"/>
      <c r="D62" s="50"/>
      <c r="E62" s="118"/>
      <c r="F62" s="51"/>
      <c r="G62" s="137">
        <f>SUM(G61)</f>
        <v>130637</v>
      </c>
      <c r="I62" s="130"/>
    </row>
    <row r="63" spans="1:10" ht="12" customHeight="1">
      <c r="A63" s="2"/>
      <c r="B63" s="62"/>
      <c r="C63" s="62"/>
      <c r="D63" s="62"/>
      <c r="E63" s="62"/>
      <c r="F63" s="63"/>
      <c r="G63" s="113"/>
    </row>
    <row r="64" spans="1:10" ht="12" customHeight="1">
      <c r="A64" s="59"/>
      <c r="B64" s="64" t="s">
        <v>78</v>
      </c>
      <c r="C64" s="65"/>
      <c r="D64" s="65"/>
      <c r="E64" s="65"/>
      <c r="F64" s="65"/>
      <c r="G64" s="66">
        <f>G33+G38+G44+G57+G62</f>
        <v>2032693.5125</v>
      </c>
    </row>
    <row r="65" spans="1:7" ht="12" customHeight="1">
      <c r="A65" s="59"/>
      <c r="B65" s="67" t="s">
        <v>79</v>
      </c>
      <c r="C65" s="53"/>
      <c r="D65" s="53"/>
      <c r="E65" s="53"/>
      <c r="F65" s="53"/>
      <c r="G65" s="68">
        <f>G64*0.05</f>
        <v>101634.675625</v>
      </c>
    </row>
    <row r="66" spans="1:7" ht="12" customHeight="1">
      <c r="A66" s="59"/>
      <c r="B66" s="69" t="s">
        <v>80</v>
      </c>
      <c r="C66" s="52"/>
      <c r="D66" s="52"/>
      <c r="E66" s="52"/>
      <c r="F66" s="52"/>
      <c r="G66" s="70">
        <f>G65+G64</f>
        <v>2134328.1881249999</v>
      </c>
    </row>
    <row r="67" spans="1:7" ht="12" customHeight="1">
      <c r="A67" s="59"/>
      <c r="B67" s="67" t="s">
        <v>81</v>
      </c>
      <c r="C67" s="53"/>
      <c r="D67" s="53"/>
      <c r="E67" s="53"/>
      <c r="F67" s="53"/>
      <c r="G67" s="68">
        <f>G12</f>
        <v>3711744.0000000005</v>
      </c>
    </row>
    <row r="68" spans="1:7" ht="12" customHeight="1">
      <c r="A68" s="59"/>
      <c r="B68" s="71" t="s">
        <v>82</v>
      </c>
      <c r="C68" s="72"/>
      <c r="D68" s="72"/>
      <c r="E68" s="72"/>
      <c r="F68" s="72"/>
      <c r="G68" s="66">
        <f>G67-G66</f>
        <v>1577415.8118750006</v>
      </c>
    </row>
    <row r="69" spans="1:7" ht="12" customHeight="1">
      <c r="A69" s="59"/>
      <c r="B69" s="60" t="s">
        <v>83</v>
      </c>
      <c r="C69" s="61"/>
      <c r="D69" s="61"/>
      <c r="E69" s="61"/>
      <c r="F69" s="61"/>
      <c r="G69" s="114"/>
    </row>
    <row r="70" spans="1:7" ht="12.75" customHeight="1" thickBot="1">
      <c r="A70" s="59"/>
      <c r="B70" s="73"/>
      <c r="C70" s="61"/>
      <c r="D70" s="61"/>
      <c r="E70" s="61"/>
      <c r="F70" s="61"/>
      <c r="G70" s="114"/>
    </row>
    <row r="71" spans="1:7" ht="12" customHeight="1">
      <c r="A71" s="59"/>
      <c r="B71" s="84" t="s">
        <v>84</v>
      </c>
      <c r="C71" s="85"/>
      <c r="D71" s="85"/>
      <c r="E71" s="85"/>
      <c r="F71" s="86"/>
      <c r="G71" s="114"/>
    </row>
    <row r="72" spans="1:7" ht="12" customHeight="1">
      <c r="A72" s="59"/>
      <c r="B72" s="87" t="s">
        <v>85</v>
      </c>
      <c r="C72" s="58"/>
      <c r="D72" s="58"/>
      <c r="E72" s="58"/>
      <c r="F72" s="88"/>
      <c r="G72" s="114"/>
    </row>
    <row r="73" spans="1:7" ht="12" customHeight="1">
      <c r="A73" s="59"/>
      <c r="B73" s="87" t="s">
        <v>86</v>
      </c>
      <c r="C73" s="58"/>
      <c r="D73" s="58"/>
      <c r="E73" s="58"/>
      <c r="F73" s="88"/>
      <c r="G73" s="114"/>
    </row>
    <row r="74" spans="1:7" ht="12" customHeight="1">
      <c r="A74" s="59"/>
      <c r="B74" s="87" t="s">
        <v>87</v>
      </c>
      <c r="C74" s="58"/>
      <c r="D74" s="58"/>
      <c r="E74" s="58"/>
      <c r="F74" s="88"/>
      <c r="G74" s="114"/>
    </row>
    <row r="75" spans="1:7" ht="12" customHeight="1">
      <c r="A75" s="59"/>
      <c r="B75" s="87" t="s">
        <v>88</v>
      </c>
      <c r="C75" s="58"/>
      <c r="D75" s="58"/>
      <c r="E75" s="58"/>
      <c r="F75" s="88"/>
      <c r="G75" s="114"/>
    </row>
    <row r="76" spans="1:7" ht="12" customHeight="1">
      <c r="A76" s="59"/>
      <c r="B76" s="87" t="s">
        <v>89</v>
      </c>
      <c r="C76" s="58"/>
      <c r="D76" s="58"/>
      <c r="E76" s="58"/>
      <c r="F76" s="88"/>
      <c r="G76" s="114"/>
    </row>
    <row r="77" spans="1:7" ht="12.75" customHeight="1" thickBot="1">
      <c r="A77" s="59"/>
      <c r="B77" s="89" t="s">
        <v>90</v>
      </c>
      <c r="C77" s="90"/>
      <c r="D77" s="90"/>
      <c r="E77" s="90"/>
      <c r="F77" s="91"/>
      <c r="G77" s="114"/>
    </row>
    <row r="78" spans="1:7" ht="12.75" customHeight="1">
      <c r="A78" s="59"/>
      <c r="B78" s="82"/>
      <c r="C78" s="58"/>
      <c r="D78" s="58"/>
      <c r="E78" s="58"/>
      <c r="F78" s="58"/>
      <c r="G78" s="114"/>
    </row>
    <row r="79" spans="1:7" ht="15" customHeight="1" thickBot="1">
      <c r="A79" s="59"/>
      <c r="B79" s="162" t="s">
        <v>91</v>
      </c>
      <c r="C79" s="163"/>
      <c r="D79" s="81"/>
      <c r="E79" s="54"/>
      <c r="F79" s="54"/>
      <c r="G79" s="114"/>
    </row>
    <row r="80" spans="1:7" ht="12" customHeight="1">
      <c r="A80" s="59"/>
      <c r="B80" s="75" t="s">
        <v>74</v>
      </c>
      <c r="C80" s="139" t="s">
        <v>92</v>
      </c>
      <c r="D80" s="140" t="s">
        <v>93</v>
      </c>
      <c r="E80" s="54"/>
      <c r="F80" s="54"/>
      <c r="G80" s="114"/>
    </row>
    <row r="81" spans="1:7" ht="12" customHeight="1">
      <c r="A81" s="59"/>
      <c r="B81" s="76" t="s">
        <v>94</v>
      </c>
      <c r="C81" s="55">
        <f>G33</f>
        <v>1540299.375</v>
      </c>
      <c r="D81" s="77">
        <f>(C81/C87)</f>
        <v>0.72167878565720855</v>
      </c>
      <c r="E81" s="54"/>
      <c r="F81" s="54"/>
      <c r="G81" s="114"/>
    </row>
    <row r="82" spans="1:7" ht="12" customHeight="1">
      <c r="A82" s="59"/>
      <c r="B82" s="76" t="s">
        <v>95</v>
      </c>
      <c r="C82" s="55">
        <f>G38</f>
        <v>0</v>
      </c>
      <c r="D82" s="77">
        <v>0</v>
      </c>
      <c r="E82" s="54"/>
      <c r="F82" s="54"/>
      <c r="G82" s="114"/>
    </row>
    <row r="83" spans="1:7" ht="12" customHeight="1">
      <c r="A83" s="59"/>
      <c r="B83" s="76" t="s">
        <v>96</v>
      </c>
      <c r="C83" s="55">
        <f>G44</f>
        <v>212634</v>
      </c>
      <c r="D83" s="77">
        <f>(C83/C87)</f>
        <v>9.9625728218863216E-2</v>
      </c>
      <c r="E83" s="54"/>
      <c r="F83" s="54"/>
      <c r="G83" s="114"/>
    </row>
    <row r="84" spans="1:7" ht="12" customHeight="1">
      <c r="A84" s="59"/>
      <c r="B84" s="76" t="s">
        <v>55</v>
      </c>
      <c r="C84" s="55">
        <f>G57</f>
        <v>149123.13750000001</v>
      </c>
      <c r="D84" s="77">
        <f>(C84/C87)</f>
        <v>6.9868888172724825E-2</v>
      </c>
      <c r="E84" s="54"/>
      <c r="F84" s="54"/>
      <c r="G84" s="114"/>
    </row>
    <row r="85" spans="1:7" ht="12" customHeight="1">
      <c r="A85" s="59"/>
      <c r="B85" s="76" t="s">
        <v>97</v>
      </c>
      <c r="C85" s="56">
        <f>G62</f>
        <v>130637</v>
      </c>
      <c r="D85" s="77">
        <f>(C85/C87)</f>
        <v>6.1207550332155886E-2</v>
      </c>
      <c r="E85" s="57"/>
      <c r="F85" s="57"/>
      <c r="G85" s="114"/>
    </row>
    <row r="86" spans="1:7" ht="12" customHeight="1">
      <c r="A86" s="59"/>
      <c r="B86" s="76" t="s">
        <v>98</v>
      </c>
      <c r="C86" s="56">
        <f>G65</f>
        <v>101634.675625</v>
      </c>
      <c r="D86" s="77">
        <f>(C86/C87)</f>
        <v>4.7619047619047623E-2</v>
      </c>
      <c r="E86" s="57"/>
      <c r="F86" s="57"/>
      <c r="G86" s="114"/>
    </row>
    <row r="87" spans="1:7" ht="12.75" customHeight="1" thickBot="1">
      <c r="A87" s="59"/>
      <c r="B87" s="78" t="s">
        <v>99</v>
      </c>
      <c r="C87" s="79">
        <f>SUM(C81:C86)</f>
        <v>2134328.1881249999</v>
      </c>
      <c r="D87" s="80">
        <f>SUM(D81:D86)</f>
        <v>1</v>
      </c>
      <c r="E87" s="57"/>
      <c r="F87" s="57"/>
      <c r="G87" s="114"/>
    </row>
    <row r="88" spans="1:7" ht="12" customHeight="1">
      <c r="A88" s="59"/>
      <c r="B88" s="73"/>
      <c r="C88" s="61"/>
      <c r="D88" s="61"/>
      <c r="E88" s="61"/>
      <c r="F88" s="61"/>
      <c r="G88" s="114"/>
    </row>
    <row r="89" spans="1:7" ht="12.75" customHeight="1" thickBot="1">
      <c r="A89" s="59"/>
      <c r="B89" s="74"/>
      <c r="C89" s="61"/>
      <c r="D89" s="61"/>
      <c r="E89" s="61"/>
      <c r="F89" s="61"/>
      <c r="G89" s="114"/>
    </row>
    <row r="90" spans="1:7" ht="12" customHeight="1" thickBot="1">
      <c r="A90" s="59"/>
      <c r="B90" s="159" t="s">
        <v>100</v>
      </c>
      <c r="C90" s="160"/>
      <c r="D90" s="160"/>
      <c r="E90" s="161"/>
      <c r="F90" s="57"/>
      <c r="G90" s="114"/>
    </row>
    <row r="91" spans="1:7" ht="12" customHeight="1">
      <c r="A91" s="59"/>
      <c r="B91" s="93" t="s">
        <v>101</v>
      </c>
      <c r="C91" s="131">
        <v>3000</v>
      </c>
      <c r="D91" s="131">
        <f>G9</f>
        <v>4000</v>
      </c>
      <c r="E91" s="131">
        <v>5000</v>
      </c>
      <c r="F91" s="92"/>
      <c r="G91" s="115"/>
    </row>
    <row r="92" spans="1:7" ht="12.75" customHeight="1" thickBot="1">
      <c r="A92" s="59"/>
      <c r="B92" s="78" t="s">
        <v>102</v>
      </c>
      <c r="C92" s="79">
        <f>(G66/C91)</f>
        <v>711.442729375</v>
      </c>
      <c r="D92" s="79">
        <f>(G66/D91)</f>
        <v>533.58204703125</v>
      </c>
      <c r="E92" s="94">
        <f>(G66/E91)</f>
        <v>426.86563762499998</v>
      </c>
      <c r="F92" s="92"/>
      <c r="G92" s="115"/>
    </row>
    <row r="93" spans="1:7" ht="15.6" customHeight="1">
      <c r="A93" s="59"/>
      <c r="B93" s="83" t="s">
        <v>103</v>
      </c>
      <c r="C93" s="58"/>
      <c r="D93" s="58"/>
      <c r="E93" s="58"/>
      <c r="F93" s="58"/>
      <c r="G93" s="116"/>
    </row>
  </sheetData>
  <mergeCells count="9">
    <mergeCell ref="E9:F9"/>
    <mergeCell ref="E14:F14"/>
    <mergeCell ref="E15:F15"/>
    <mergeCell ref="B17:G17"/>
    <mergeCell ref="B90:E90"/>
    <mergeCell ref="B79:C79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Campos Olivares Juan Carlos</cp:lastModifiedBy>
  <cp:revision/>
  <dcterms:created xsi:type="dcterms:W3CDTF">2020-11-27T12:49:26Z</dcterms:created>
  <dcterms:modified xsi:type="dcterms:W3CDTF">2022-07-15T22:01:12Z</dcterms:modified>
  <cp:category/>
  <cp:contentStatus/>
</cp:coreProperties>
</file>