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Acelga otoño-invierno" sheetId="2" r:id="rId1"/>
    <sheet name="trigo" sheetId="33" state="hidden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  <c r="G31" i="2" l="1"/>
  <c r="G32" i="2" s="1"/>
  <c r="G26" i="2"/>
  <c r="G25" i="2"/>
  <c r="G24" i="2"/>
  <c r="G23" i="2"/>
  <c r="G22" i="2"/>
  <c r="G21" i="2"/>
  <c r="C10" i="2"/>
  <c r="G58" i="2"/>
  <c r="G52" i="2"/>
  <c r="G51" i="2"/>
  <c r="G49" i="2"/>
  <c r="G47" i="2"/>
  <c r="G46" i="2"/>
  <c r="G44" i="2"/>
  <c r="G38" i="2"/>
  <c r="G37" i="2"/>
  <c r="G36" i="2"/>
  <c r="C13" i="2"/>
  <c r="C12" i="2"/>
  <c r="G9" i="2"/>
  <c r="G12" i="2" s="1"/>
  <c r="G63" i="2" s="1"/>
  <c r="C9" i="2"/>
  <c r="G53" i="2" l="1"/>
  <c r="C80" i="2" s="1"/>
  <c r="G39" i="2"/>
  <c r="C78" i="2"/>
  <c r="G27" i="2"/>
  <c r="C79" i="2" l="1"/>
  <c r="G60" i="2"/>
  <c r="G61" i="2" s="1"/>
  <c r="C77" i="2"/>
  <c r="G62" i="2" l="1"/>
  <c r="G64" i="2" s="1"/>
  <c r="C82" i="2"/>
  <c r="C83" i="2" s="1"/>
  <c r="D88" i="2" l="1"/>
  <c r="E88" i="2"/>
  <c r="C88" i="2"/>
  <c r="D80" i="2"/>
  <c r="D81" i="2"/>
  <c r="D77" i="2"/>
  <c r="D79" i="2"/>
  <c r="D82" i="2"/>
  <c r="D83" i="2" l="1"/>
</calcChain>
</file>

<file path=xl/sharedStrings.xml><?xml version="1.0" encoding="utf-8"?>
<sst xmlns="http://schemas.openxmlformats.org/spreadsheetml/2006/main" count="301" uniqueCount="141">
  <si>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</si>
  <si>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</si>
  <si>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</si>
  <si>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</si>
  <si>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</si>
  <si>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</si>
  <si>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</si>
  <si>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</si>
  <si>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</si>
  <si>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</si>
  <si>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</si>
  <si>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</si>
  <si>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</si>
  <si>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</si>
  <si>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</si>
  <si>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</si>
  <si>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</si>
  <si>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</si>
  <si>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</si>
  <si>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</si>
  <si>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</si>
  <si>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</si>
  <si>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</si>
  <si>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</si>
  <si>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</si>
  <si>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</si>
  <si>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</si>
  <si>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</si>
  <si>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</si>
  <si>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</si>
  <si>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</si>
  <si>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</si>
  <si>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</si>
  <si>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</si>
  <si>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</si>
  <si>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</si>
  <si>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</si>
  <si>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</si>
  <si>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</si>
  <si>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</si>
  <si>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</si>
  <si>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</si>
  <si>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</si>
  <si>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</si>
  <si>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</si>
  <si>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</si>
  <si>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</si>
  <si>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</si>
  <si>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</si>
  <si>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</si>
  <si>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</si>
  <si>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</si>
  <si>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</si>
  <si>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</si>
  <si>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</si>
  <si>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</si>
  <si>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</si>
  <si>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</si>
  <si>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</si>
  <si>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</si>
  <si>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</si>
  <si>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</si>
  <si>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</si>
  <si>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</si>
  <si>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</si>
  <si>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</si>
  <si>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</si>
  <si>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RENDIMIENTO (atados/Há.)</t>
  </si>
  <si>
    <t>MERCADO LOCAL</t>
  </si>
  <si>
    <t>Riego</t>
  </si>
  <si>
    <t>Siembra manual</t>
  </si>
  <si>
    <t>Noviembre</t>
  </si>
  <si>
    <t>Aplicación herbicida postemergencia</t>
  </si>
  <si>
    <t>Limpia</t>
  </si>
  <si>
    <t>Cosecha</t>
  </si>
  <si>
    <t>Septiembre</t>
  </si>
  <si>
    <t>Vibrocultivador</t>
  </si>
  <si>
    <t>Rastrajes</t>
  </si>
  <si>
    <t>SEMILLAS</t>
  </si>
  <si>
    <t>Acelgas</t>
  </si>
  <si>
    <t>Urea</t>
  </si>
  <si>
    <t>sep.dic.ener</t>
  </si>
  <si>
    <t>Super Fosfato Triple</t>
  </si>
  <si>
    <t>FUNGICIDA</t>
  </si>
  <si>
    <t>Polyben 50 EWP</t>
  </si>
  <si>
    <t>INSECTICIDA</t>
  </si>
  <si>
    <t>Karate Zeon</t>
  </si>
  <si>
    <t>lts</t>
  </si>
  <si>
    <t>Pirimor</t>
  </si>
  <si>
    <t>Rendimiento (u/hà)</t>
  </si>
  <si>
    <t>Costo unitario ($/u) (*)</t>
  </si>
  <si>
    <t>mayo.junio.julio</t>
  </si>
  <si>
    <t>Aplic.fertilizante</t>
  </si>
  <si>
    <t>febre.mayo</t>
  </si>
  <si>
    <t>Febr.Abril</t>
  </si>
  <si>
    <t>febrero</t>
  </si>
  <si>
    <t>abril</t>
  </si>
  <si>
    <t>mayo-julio</t>
  </si>
  <si>
    <t>Febrero-Abril</t>
  </si>
  <si>
    <t>Rastraje</t>
  </si>
  <si>
    <t>Sacos</t>
  </si>
  <si>
    <t>MEDIO</t>
  </si>
  <si>
    <t>BIO BIO</t>
  </si>
  <si>
    <t>CONCEPCION</t>
  </si>
  <si>
    <t>ESCENARIOS COSTO UNITARIO  ($/u)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</si>
  <si>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</si>
  <si>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</si>
  <si>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</si>
  <si>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</si>
  <si>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</si>
  <si>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</si>
  <si>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</si>
  <si>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</si>
  <si>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</si>
  <si>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</si>
  <si>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</si>
  <si>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</si>
  <si>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</si>
  <si>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</si>
  <si>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</si>
  <si>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</si>
  <si>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</si>
  <si>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</si>
  <si>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</si>
  <si>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</si>
  <si>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</si>
  <si>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</si>
  <si>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</si>
  <si>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</si>
  <si>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</si>
  <si>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</si>
  <si>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</si>
  <si>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</si>
  <si>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</si>
  <si>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</si>
  <si>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</si>
  <si>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</si>
  <si>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</si>
  <si>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mayo-julio 2022</t>
  </si>
  <si>
    <t>sequia, vientos</t>
  </si>
  <si>
    <t>PRECIO ESPERADO ($/u)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</si>
</sst>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#,##0_ ;\-#,##0\ "/>
  </numFmts>
  <fonts count="2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8" fontId="23" fillId="0" borderId="19" applyFont="0" applyFill="0" applyBorder="0" applyAlignment="0" applyProtection="0"/>
  </cellStyleXfs>
  <cellXfs count="270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6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6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6" fontId="12" fillId="8" borderId="36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17" fontId="18" fillId="10" borderId="52" xfId="0" applyNumberFormat="1" applyFont="1" applyFill="1" applyBorder="1" applyAlignment="1">
      <alignment horizontal="right"/>
    </xf>
    <xf numFmtId="0" fontId="19" fillId="0" borderId="59" xfId="0" applyFont="1" applyBorder="1" applyAlignment="1">
      <alignment horizontal="center"/>
    </xf>
    <xf numFmtId="167" fontId="19" fillId="10" borderId="52" xfId="0" applyNumberFormat="1" applyFont="1" applyFill="1" applyBorder="1"/>
    <xf numFmtId="0" fontId="18" fillId="0" borderId="59" xfId="0" applyFont="1" applyBorder="1" applyAlignment="1">
      <alignment horizontal="center"/>
    </xf>
    <xf numFmtId="0" fontId="14" fillId="0" borderId="59" xfId="1" applyFont="1" applyBorder="1" applyAlignment="1">
      <alignment horizontal="center"/>
    </xf>
    <xf numFmtId="167" fontId="19" fillId="10" borderId="64" xfId="0" applyNumberFormat="1" applyFont="1" applyFill="1" applyBorder="1"/>
    <xf numFmtId="167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7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7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0" fontId="14" fillId="0" borderId="59" xfId="1" applyFont="1" applyBorder="1" applyAlignment="1">
      <alignment horizontal="left"/>
    </xf>
    <xf numFmtId="167" fontId="14" fillId="0" borderId="59" xfId="1" applyNumberFormat="1" applyFont="1" applyBorder="1" applyAlignment="1">
      <alignment horizontal="right"/>
    </xf>
    <xf numFmtId="167" fontId="21" fillId="0" borderId="71" xfId="1" applyNumberFormat="1" applyFont="1" applyBorder="1" applyAlignment="1">
      <alignment horizontal="right"/>
    </xf>
    <xf numFmtId="0" fontId="18" fillId="0" borderId="59" xfId="0" applyFont="1" applyBorder="1"/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0" fillId="2" borderId="72" xfId="0" applyFont="1" applyFill="1" applyBorder="1" applyAlignment="1"/>
    <xf numFmtId="49" fontId="1" fillId="3" borderId="19" xfId="0" applyNumberFormat="1" applyFont="1" applyFill="1" applyBorder="1" applyAlignment="1">
      <alignment vertical="center" wrapText="1"/>
    </xf>
    <xf numFmtId="0" fontId="2" fillId="2" borderId="19" xfId="0" applyFont="1" applyFill="1" applyBorder="1" applyAlignment="1"/>
    <xf numFmtId="0" fontId="5" fillId="2" borderId="19" xfId="0" applyFont="1" applyFill="1" applyBorder="1" applyAlignment="1"/>
    <xf numFmtId="0" fontId="2" fillId="2" borderId="73" xfId="0" applyFont="1" applyFill="1" applyBorder="1" applyAlignment="1">
      <alignment wrapText="1"/>
    </xf>
    <xf numFmtId="14" fontId="2" fillId="2" borderId="73" xfId="0" applyNumberFormat="1" applyFont="1" applyFill="1" applyBorder="1" applyAlignment="1"/>
    <xf numFmtId="0" fontId="2" fillId="2" borderId="73" xfId="0" applyFont="1" applyFill="1" applyBorder="1" applyAlignment="1"/>
    <xf numFmtId="0" fontId="2" fillId="2" borderId="73" xfId="0" applyFont="1" applyFill="1" applyBorder="1" applyAlignment="1">
      <alignment horizontal="justify" wrapText="1"/>
    </xf>
    <xf numFmtId="0" fontId="2" fillId="2" borderId="74" xfId="0" applyFont="1" applyFill="1" applyBorder="1" applyAlignment="1"/>
    <xf numFmtId="0" fontId="2" fillId="2" borderId="75" xfId="0" applyFont="1" applyFill="1" applyBorder="1" applyAlignment="1">
      <alignment horizontal="left"/>
    </xf>
    <xf numFmtId="0" fontId="2" fillId="2" borderId="75" xfId="0" applyFont="1" applyFill="1" applyBorder="1" applyAlignment="1"/>
    <xf numFmtId="49" fontId="1" fillId="5" borderId="69" xfId="0" applyNumberFormat="1" applyFont="1" applyFill="1" applyBorder="1" applyAlignment="1">
      <alignment vertical="center"/>
    </xf>
    <xf numFmtId="0" fontId="2" fillId="2" borderId="76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3" fontId="2" fillId="2" borderId="75" xfId="0" applyNumberFormat="1" applyFont="1" applyFill="1" applyBorder="1" applyAlignment="1"/>
    <xf numFmtId="49" fontId="1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169" fontId="3" fillId="3" borderId="70" xfId="0" applyNumberFormat="1" applyFont="1" applyFill="1" applyBorder="1" applyAlignment="1">
      <alignment vertic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49" fontId="8" fillId="3" borderId="70" xfId="0" applyNumberFormat="1" applyFont="1" applyFill="1" applyBorder="1" applyAlignment="1">
      <alignment vertical="center"/>
    </xf>
    <xf numFmtId="0" fontId="8" fillId="3" borderId="70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vertical="center"/>
    </xf>
    <xf numFmtId="3" fontId="8" fillId="3" borderId="70" xfId="0" applyNumberFormat="1" applyFont="1" applyFill="1" applyBorder="1" applyAlignment="1">
      <alignment vertical="center"/>
    </xf>
    <xf numFmtId="0" fontId="22" fillId="10" borderId="59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3" fontId="19" fillId="10" borderId="59" xfId="0" applyNumberFormat="1" applyFont="1" applyFill="1" applyBorder="1" applyAlignment="1">
      <alignment horizontal="center" wrapText="1"/>
    </xf>
    <xf numFmtId="3" fontId="19" fillId="10" borderId="59" xfId="0" applyNumberFormat="1" applyFont="1" applyFill="1" applyBorder="1" applyAlignment="1">
      <alignment wrapText="1"/>
    </xf>
    <xf numFmtId="0" fontId="19" fillId="0" borderId="59" xfId="0" applyFont="1" applyBorder="1"/>
    <xf numFmtId="3" fontId="18" fillId="0" borderId="59" xfId="0" applyNumberFormat="1" applyFont="1" applyBorder="1"/>
    <xf numFmtId="3" fontId="19" fillId="10" borderId="59" xfId="0" applyNumberFormat="1" applyFont="1" applyFill="1" applyBorder="1"/>
    <xf numFmtId="0" fontId="22" fillId="0" borderId="59" xfId="0" applyFont="1" applyBorder="1"/>
    <xf numFmtId="0" fontId="19" fillId="0" borderId="59" xfId="0" applyFont="1" applyBorder="1" applyAlignment="1">
      <alignment wrapText="1"/>
    </xf>
    <xf numFmtId="0" fontId="22" fillId="0" borderId="59" xfId="0" applyFont="1" applyBorder="1" applyAlignment="1">
      <alignment wrapText="1"/>
    </xf>
    <xf numFmtId="0" fontId="19" fillId="10" borderId="59" xfId="0" applyFont="1" applyFill="1" applyBorder="1" applyAlignment="1">
      <alignment horizontal="right" wrapText="1"/>
    </xf>
    <xf numFmtId="0" fontId="18" fillId="0" borderId="59" xfId="0" applyFont="1" applyBorder="1" applyAlignment="1">
      <alignment horizontal="right"/>
    </xf>
    <xf numFmtId="49" fontId="4" fillId="2" borderId="59" xfId="0" applyNumberFormat="1" applyFont="1" applyFill="1" applyBorder="1" applyAlignment="1">
      <alignment vertical="center" wrapText="1"/>
    </xf>
    <xf numFmtId="0" fontId="4" fillId="2" borderId="59" xfId="0" applyNumberFormat="1" applyFont="1" applyFill="1" applyBorder="1" applyAlignment="1">
      <alignment horizontal="center" vertical="center" wrapText="1"/>
    </xf>
    <xf numFmtId="0" fontId="4" fillId="2" borderId="59" xfId="0" applyNumberFormat="1" applyFont="1" applyFill="1" applyBorder="1" applyAlignment="1">
      <alignment horizontal="right"/>
    </xf>
    <xf numFmtId="0" fontId="4" fillId="2" borderId="59" xfId="0" applyNumberFormat="1" applyFont="1" applyFill="1" applyBorder="1" applyAlignment="1">
      <alignment horizontal="right" wrapText="1"/>
    </xf>
    <xf numFmtId="0" fontId="2" fillId="2" borderId="59" xfId="0" applyNumberFormat="1" applyFont="1" applyFill="1" applyBorder="1" applyAlignment="1">
      <alignment horizontal="right"/>
    </xf>
    <xf numFmtId="17" fontId="18" fillId="10" borderId="59" xfId="0" applyNumberFormat="1" applyFont="1" applyFill="1" applyBorder="1" applyAlignment="1">
      <alignment horizontal="right"/>
    </xf>
    <xf numFmtId="0" fontId="4" fillId="2" borderId="59" xfId="0" applyNumberFormat="1" applyFont="1" applyFill="1" applyBorder="1" applyAlignment="1"/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3" fontId="4" fillId="2" borderId="59" xfId="0" applyNumberFormat="1" applyFont="1" applyFill="1" applyBorder="1" applyAlignment="1">
      <alignment horizontal="right" wrapText="1"/>
    </xf>
    <xf numFmtId="3" fontId="2" fillId="2" borderId="59" xfId="0" applyNumberFormat="1" applyFont="1" applyFill="1" applyBorder="1" applyAlignment="1"/>
    <xf numFmtId="0" fontId="19" fillId="0" borderId="59" xfId="0" applyFont="1" applyBorder="1" applyAlignment="1">
      <alignment horizontal="left" vertical="center" wrapText="1"/>
    </xf>
    <xf numFmtId="169" fontId="19" fillId="0" borderId="59" xfId="0" applyNumberFormat="1" applyFont="1" applyBorder="1"/>
    <xf numFmtId="0" fontId="19" fillId="0" borderId="59" xfId="0" applyFont="1" applyFill="1" applyBorder="1"/>
    <xf numFmtId="0" fontId="18" fillId="0" borderId="59" xfId="0" applyFont="1" applyBorder="1" applyAlignment="1">
      <alignment horizontal="left"/>
    </xf>
    <xf numFmtId="169" fontId="19" fillId="10" borderId="59" xfId="0" applyNumberFormat="1" applyFont="1" applyFill="1" applyBorder="1"/>
    <xf numFmtId="169" fontId="14" fillId="0" borderId="59" xfId="1" applyNumberFormat="1" applyFont="1" applyBorder="1" applyAlignment="1">
      <alignment horizontal="right"/>
    </xf>
    <xf numFmtId="169" fontId="21" fillId="0" borderId="59" xfId="1" applyNumberFormat="1" applyFont="1" applyBorder="1" applyAlignment="1">
      <alignment horizontal="right"/>
    </xf>
    <xf numFmtId="169" fontId="12" fillId="2" borderId="5" xfId="0" applyNumberFormat="1" applyFont="1" applyFill="1" applyBorder="1" applyAlignment="1">
      <alignment vertical="center"/>
    </xf>
    <xf numFmtId="3" fontId="12" fillId="8" borderId="50" xfId="0" applyNumberFormat="1" applyFont="1" applyFill="1" applyBorder="1" applyAlignment="1">
      <alignment vertical="center"/>
    </xf>
    <xf numFmtId="3" fontId="12" fillId="8" borderId="51" xfId="0" applyNumberFormat="1" applyFont="1" applyFill="1" applyBorder="1" applyAlignment="1">
      <alignment vertical="center"/>
    </xf>
    <xf numFmtId="0" fontId="19" fillId="0" borderId="59" xfId="0" applyFont="1" applyBorder="1" applyAlignment="1">
      <alignment horizontal="right"/>
    </xf>
    <xf numFmtId="0" fontId="14" fillId="0" borderId="59" xfId="1" applyFont="1" applyBorder="1" applyAlignment="1">
      <alignment horizontal="right"/>
    </xf>
    <xf numFmtId="164" fontId="19" fillId="0" borderId="59" xfId="0" applyNumberFormat="1" applyFont="1" applyBorder="1" applyAlignment="1">
      <alignment horizontal="right"/>
    </xf>
    <xf numFmtId="49" fontId="1" fillId="5" borderId="19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165" fontId="1" fillId="3" borderId="19" xfId="0" applyNumberFormat="1" applyFont="1" applyFill="1" applyBorder="1" applyAlignment="1">
      <alignment vertical="center"/>
    </xf>
    <xf numFmtId="0" fontId="9" fillId="5" borderId="19" xfId="0" applyFont="1" applyFill="1" applyBorder="1" applyAlignment="1">
      <alignment vertical="center"/>
    </xf>
    <xf numFmtId="165" fontId="1" fillId="6" borderId="19" xfId="0" applyNumberFormat="1" applyFont="1" applyFill="1" applyBorder="1" applyAlignment="1">
      <alignment vertical="center"/>
    </xf>
    <xf numFmtId="14" fontId="4" fillId="2" borderId="59" xfId="0" applyNumberFormat="1" applyFont="1" applyFill="1" applyBorder="1" applyAlignment="1">
      <alignment horizontal="right"/>
    </xf>
    <xf numFmtId="49" fontId="1" fillId="3" borderId="19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wrapText="1"/>
    </xf>
    <xf numFmtId="0" fontId="3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59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90500"/>
          <a:ext cx="6143626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  <cell r="G6">
            <v>15000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89"/>
  <sheetViews>
    <sheetView tabSelected="1" topLeftCell="A21" workbookViewId="0">
      <selection activeCell="N36" sqref="N36"/>
    </sheetView>
  </sheetViews>
  <sheetFormatPr baseColWidth="10" defaultRowHeight="15" x14ac:dyDescent="0.25"/>
  <cols>
    <col min="2" max="2" width="17.5703125" customWidth="1"/>
    <col min="3" max="3" width="18.42578125" customWidth="1"/>
    <col min="6" max="6" width="14.85546875" customWidth="1"/>
    <col min="7" max="7" width="18.28515625" customWidth="1"/>
  </cols>
  <sheetData>
    <row r="1" spans="2:7" x14ac:dyDescent="0.25">
      <c r="B1" s="1"/>
      <c r="C1" s="1"/>
      <c r="D1" s="1"/>
      <c r="E1" s="1"/>
      <c r="F1" s="1"/>
      <c r="G1" s="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1"/>
      <c r="C7" s="1"/>
      <c r="D7" s="1"/>
      <c r="E7" s="1"/>
      <c r="F7" s="1"/>
      <c r="G7" s="1"/>
    </row>
    <row r="8" spans="2:7" x14ac:dyDescent="0.25">
      <c r="B8" s="178"/>
      <c r="C8" s="178"/>
      <c r="D8" s="178"/>
      <c r="E8" s="178"/>
      <c r="F8" s="178"/>
      <c r="G8" s="178"/>
    </row>
    <row r="9" spans="2:7" x14ac:dyDescent="0.25">
      <c r="B9" s="179" t="s">
        <v>0</v>
      </c>
      <c r="C9" s="223" t="str">
        <f>'[1]Acelga crespa'!$C$6</f>
        <v>ACELGA</v>
      </c>
      <c r="D9" s="180"/>
      <c r="E9" s="256" t="s">
        <v>67</v>
      </c>
      <c r="F9" s="257"/>
      <c r="G9" s="229">
        <f>'[1]Acelga crespa'!$G$6</f>
        <v>15000</v>
      </c>
    </row>
    <row r="10" spans="2:7" x14ac:dyDescent="0.25">
      <c r="B10" s="219" t="s">
        <v>1</v>
      </c>
      <c r="C10" s="220" t="str">
        <f>'[1]Acelga Otoño-Invierno'!$C$7</f>
        <v>PENCA BLANCA</v>
      </c>
      <c r="D10" s="181"/>
      <c r="E10" s="258" t="s">
        <v>2</v>
      </c>
      <c r="F10" s="259"/>
      <c r="G10" s="224" t="s">
        <v>138</v>
      </c>
    </row>
    <row r="11" spans="2:7" x14ac:dyDescent="0.25">
      <c r="B11" s="219" t="s">
        <v>3</v>
      </c>
      <c r="C11" s="221" t="s">
        <v>4</v>
      </c>
      <c r="D11" s="181"/>
      <c r="E11" s="258" t="s">
        <v>140</v>
      </c>
      <c r="F11" s="259"/>
      <c r="G11" s="225">
        <v>900</v>
      </c>
    </row>
    <row r="12" spans="2:7" x14ac:dyDescent="0.25">
      <c r="B12" s="219" t="s">
        <v>6</v>
      </c>
      <c r="C12" s="222" t="str">
        <f>'[1]Acelga crespa'!$C$9</f>
        <v>BIO BIO</v>
      </c>
      <c r="D12" s="181"/>
      <c r="E12" s="226" t="s">
        <v>7</v>
      </c>
      <c r="F12" s="227"/>
      <c r="G12" s="228">
        <f>(G9*G11)</f>
        <v>13500000</v>
      </c>
    </row>
    <row r="13" spans="2:7" x14ac:dyDescent="0.25">
      <c r="B13" s="219" t="s">
        <v>8</v>
      </c>
      <c r="C13" s="221" t="str">
        <f>'[1]Acelga crespa'!$C$10</f>
        <v>CONCEPCION</v>
      </c>
      <c r="D13" s="181"/>
      <c r="E13" s="258" t="s">
        <v>9</v>
      </c>
      <c r="F13" s="259"/>
      <c r="G13" s="221" t="s">
        <v>68</v>
      </c>
    </row>
    <row r="14" spans="2:7" x14ac:dyDescent="0.25">
      <c r="B14" s="219" t="s">
        <v>10</v>
      </c>
      <c r="C14" s="221" t="s">
        <v>65</v>
      </c>
      <c r="D14" s="181"/>
      <c r="E14" s="258" t="s">
        <v>11</v>
      </c>
      <c r="F14" s="259"/>
      <c r="G14" s="224" t="s">
        <v>91</v>
      </c>
    </row>
    <row r="15" spans="2:7" x14ac:dyDescent="0.25">
      <c r="B15" s="219" t="s">
        <v>12</v>
      </c>
      <c r="C15" s="251">
        <v>44727</v>
      </c>
      <c r="D15" s="181"/>
      <c r="E15" s="260" t="s">
        <v>13</v>
      </c>
      <c r="F15" s="261"/>
      <c r="G15" s="222" t="s">
        <v>14</v>
      </c>
    </row>
    <row r="16" spans="2:7" x14ac:dyDescent="0.25">
      <c r="B16" s="182"/>
      <c r="C16" s="183"/>
      <c r="D16" s="184"/>
      <c r="E16" s="184"/>
      <c r="F16" s="184"/>
      <c r="G16" s="185"/>
    </row>
    <row r="17" spans="2:7" x14ac:dyDescent="0.25">
      <c r="B17" s="252" t="s">
        <v>15</v>
      </c>
      <c r="C17" s="253"/>
      <c r="D17" s="253"/>
      <c r="E17" s="253"/>
      <c r="F17" s="253"/>
      <c r="G17" s="253"/>
    </row>
    <row r="18" spans="2:7" x14ac:dyDescent="0.25">
      <c r="B18" s="186"/>
      <c r="C18" s="187"/>
      <c r="D18" s="187"/>
      <c r="E18" s="187"/>
      <c r="F18" s="188"/>
      <c r="G18" s="188"/>
    </row>
    <row r="19" spans="2:7" x14ac:dyDescent="0.25">
      <c r="B19" s="189" t="s">
        <v>16</v>
      </c>
      <c r="C19" s="190"/>
      <c r="D19" s="191"/>
      <c r="E19" s="191"/>
      <c r="F19" s="191"/>
      <c r="G19" s="191"/>
    </row>
    <row r="20" spans="2:7" x14ac:dyDescent="0.25">
      <c r="B20" s="193" t="s">
        <v>17</v>
      </c>
      <c r="C20" s="193" t="s">
        <v>18</v>
      </c>
      <c r="D20" s="193" t="s">
        <v>19</v>
      </c>
      <c r="E20" s="193" t="s">
        <v>20</v>
      </c>
      <c r="F20" s="193" t="s">
        <v>21</v>
      </c>
      <c r="G20" s="193" t="s">
        <v>22</v>
      </c>
    </row>
    <row r="21" spans="2:7" x14ac:dyDescent="0.25">
      <c r="B21" s="230" t="s">
        <v>92</v>
      </c>
      <c r="C21" s="106" t="s">
        <v>23</v>
      </c>
      <c r="D21" s="240">
        <v>3</v>
      </c>
      <c r="E21" s="106" t="s">
        <v>93</v>
      </c>
      <c r="F21" s="231">
        <v>30000</v>
      </c>
      <c r="G21" s="231">
        <f t="shared" ref="G21:G26" si="0">F21*D21</f>
        <v>90000</v>
      </c>
    </row>
    <row r="22" spans="2:7" x14ac:dyDescent="0.25">
      <c r="B22" s="232" t="s">
        <v>69</v>
      </c>
      <c r="C22" s="106" t="s">
        <v>23</v>
      </c>
      <c r="D22" s="240">
        <v>12</v>
      </c>
      <c r="E22" s="106" t="s">
        <v>94</v>
      </c>
      <c r="F22" s="231">
        <v>30000</v>
      </c>
      <c r="G22" s="231">
        <f t="shared" si="0"/>
        <v>360000</v>
      </c>
    </row>
    <row r="23" spans="2:7" x14ac:dyDescent="0.25">
      <c r="B23" s="233" t="s">
        <v>70</v>
      </c>
      <c r="C23" s="106" t="s">
        <v>23</v>
      </c>
      <c r="D23" s="240">
        <v>6</v>
      </c>
      <c r="E23" s="106" t="s">
        <v>95</v>
      </c>
      <c r="F23" s="231">
        <v>30000</v>
      </c>
      <c r="G23" s="231">
        <f t="shared" si="0"/>
        <v>180000</v>
      </c>
    </row>
    <row r="24" spans="2:7" x14ac:dyDescent="0.25">
      <c r="B24" s="233" t="s">
        <v>72</v>
      </c>
      <c r="C24" s="106" t="s">
        <v>23</v>
      </c>
      <c r="D24" s="218">
        <v>2</v>
      </c>
      <c r="E24" s="106" t="s">
        <v>71</v>
      </c>
      <c r="F24" s="231">
        <v>30000</v>
      </c>
      <c r="G24" s="231">
        <f t="shared" si="0"/>
        <v>60000</v>
      </c>
    </row>
    <row r="25" spans="2:7" x14ac:dyDescent="0.25">
      <c r="B25" s="233" t="s">
        <v>73</v>
      </c>
      <c r="C25" s="106" t="s">
        <v>23</v>
      </c>
      <c r="D25" s="218">
        <v>12</v>
      </c>
      <c r="E25" s="106" t="s">
        <v>96</v>
      </c>
      <c r="F25" s="231">
        <v>30000</v>
      </c>
      <c r="G25" s="231">
        <f t="shared" si="0"/>
        <v>360000</v>
      </c>
    </row>
    <row r="26" spans="2:7" x14ac:dyDescent="0.25">
      <c r="B26" s="233" t="s">
        <v>74</v>
      </c>
      <c r="C26" s="106" t="s">
        <v>23</v>
      </c>
      <c r="D26" s="218">
        <v>60</v>
      </c>
      <c r="E26" s="108" t="s">
        <v>97</v>
      </c>
      <c r="F26" s="231">
        <v>30000</v>
      </c>
      <c r="G26" s="231">
        <f t="shared" si="0"/>
        <v>1800000</v>
      </c>
    </row>
    <row r="27" spans="2:7" x14ac:dyDescent="0.25">
      <c r="B27" s="194" t="s">
        <v>24</v>
      </c>
      <c r="C27" s="195"/>
      <c r="D27" s="195"/>
      <c r="E27" s="195"/>
      <c r="F27" s="196"/>
      <c r="G27" s="197">
        <f>SUM(G21:G26)</f>
        <v>2850000</v>
      </c>
    </row>
    <row r="28" spans="2:7" x14ac:dyDescent="0.25">
      <c r="B28" s="186"/>
      <c r="C28" s="188"/>
      <c r="D28" s="188"/>
      <c r="E28" s="188"/>
      <c r="F28" s="192"/>
      <c r="G28" s="192"/>
    </row>
    <row r="29" spans="2:7" x14ac:dyDescent="0.25">
      <c r="B29" s="26" t="s">
        <v>25</v>
      </c>
      <c r="C29" s="27"/>
      <c r="D29" s="28"/>
      <c r="E29" s="28"/>
      <c r="F29" s="29"/>
      <c r="G29" s="29"/>
    </row>
    <row r="30" spans="2:7" x14ac:dyDescent="0.25">
      <c r="B30" s="123" t="s">
        <v>17</v>
      </c>
      <c r="C30" s="124" t="s">
        <v>18</v>
      </c>
      <c r="D30" s="124" t="s">
        <v>19</v>
      </c>
      <c r="E30" s="123" t="s">
        <v>20</v>
      </c>
      <c r="F30" s="124" t="s">
        <v>21</v>
      </c>
      <c r="G30" s="123" t="s">
        <v>22</v>
      </c>
    </row>
    <row r="31" spans="2:7" x14ac:dyDescent="0.25">
      <c r="B31" s="152" t="s">
        <v>70</v>
      </c>
      <c r="C31" s="108" t="s">
        <v>66</v>
      </c>
      <c r="D31" s="218">
        <v>2</v>
      </c>
      <c r="E31" s="108" t="s">
        <v>95</v>
      </c>
      <c r="F31" s="231">
        <v>40000</v>
      </c>
      <c r="G31" s="234">
        <f>F31*D31</f>
        <v>80000</v>
      </c>
    </row>
    <row r="32" spans="2:7" x14ac:dyDescent="0.25">
      <c r="B32" s="125" t="s">
        <v>26</v>
      </c>
      <c r="C32" s="126"/>
      <c r="D32" s="126"/>
      <c r="E32" s="126"/>
      <c r="F32" s="127"/>
      <c r="G32" s="198">
        <f>G31</f>
        <v>80000</v>
      </c>
    </row>
    <row r="33" spans="2:7" x14ac:dyDescent="0.25">
      <c r="B33" s="30"/>
      <c r="C33" s="31"/>
      <c r="D33" s="31"/>
      <c r="E33" s="31"/>
      <c r="F33" s="32"/>
      <c r="G33" s="32"/>
    </row>
    <row r="34" spans="2:7" x14ac:dyDescent="0.25">
      <c r="B34" s="26" t="s">
        <v>27</v>
      </c>
      <c r="C34" s="27"/>
      <c r="D34" s="28"/>
      <c r="E34" s="28"/>
      <c r="F34" s="29"/>
      <c r="G34" s="29"/>
    </row>
    <row r="35" spans="2:7" x14ac:dyDescent="0.25">
      <c r="B35" s="123" t="s">
        <v>17</v>
      </c>
      <c r="C35" s="123" t="s">
        <v>18</v>
      </c>
      <c r="D35" s="123" t="s">
        <v>19</v>
      </c>
      <c r="E35" s="123" t="s">
        <v>20</v>
      </c>
      <c r="F35" s="124" t="s">
        <v>21</v>
      </c>
      <c r="G35" s="123" t="s">
        <v>22</v>
      </c>
    </row>
    <row r="36" spans="2:7" x14ac:dyDescent="0.25">
      <c r="B36" s="149" t="s">
        <v>29</v>
      </c>
      <c r="C36" s="106" t="s">
        <v>28</v>
      </c>
      <c r="D36" s="241">
        <v>6.25E-2</v>
      </c>
      <c r="E36" s="109" t="s">
        <v>95</v>
      </c>
      <c r="F36" s="235">
        <v>360000</v>
      </c>
      <c r="G36" s="236">
        <f>D36*F36</f>
        <v>22500</v>
      </c>
    </row>
    <row r="37" spans="2:7" x14ac:dyDescent="0.25">
      <c r="B37" s="215" t="s">
        <v>76</v>
      </c>
      <c r="C37" s="106" t="s">
        <v>28</v>
      </c>
      <c r="D37" s="242">
        <v>1</v>
      </c>
      <c r="E37" s="106" t="s">
        <v>95</v>
      </c>
      <c r="F37" s="235">
        <v>45000</v>
      </c>
      <c r="G37" s="234">
        <f t="shared" ref="G37" si="1">F37*D37</f>
        <v>45000</v>
      </c>
    </row>
    <row r="38" spans="2:7" x14ac:dyDescent="0.25">
      <c r="B38" s="149" t="s">
        <v>77</v>
      </c>
      <c r="C38" s="106" t="s">
        <v>28</v>
      </c>
      <c r="D38" s="241">
        <v>6.25E-2</v>
      </c>
      <c r="E38" s="109" t="s">
        <v>95</v>
      </c>
      <c r="F38" s="235">
        <v>360000</v>
      </c>
      <c r="G38" s="236">
        <f>D38*F38</f>
        <v>22500</v>
      </c>
    </row>
    <row r="39" spans="2:7" x14ac:dyDescent="0.25">
      <c r="B39" s="199" t="s">
        <v>30</v>
      </c>
      <c r="C39" s="200"/>
      <c r="D39" s="200"/>
      <c r="E39" s="200"/>
      <c r="F39" s="201"/>
      <c r="G39" s="202">
        <f>SUM(G36:G38)</f>
        <v>90000</v>
      </c>
    </row>
    <row r="40" spans="2:7" x14ac:dyDescent="0.25">
      <c r="B40" s="30"/>
      <c r="C40" s="31"/>
      <c r="D40" s="31"/>
      <c r="E40" s="31"/>
      <c r="F40" s="32"/>
      <c r="G40" s="32"/>
    </row>
    <row r="41" spans="2:7" x14ac:dyDescent="0.25">
      <c r="B41" s="26" t="s">
        <v>31</v>
      </c>
      <c r="C41" s="27"/>
      <c r="D41" s="28"/>
      <c r="E41" s="28"/>
      <c r="F41" s="29"/>
      <c r="G41" s="29"/>
    </row>
    <row r="42" spans="2:7" ht="24" x14ac:dyDescent="0.25">
      <c r="B42" s="124" t="s">
        <v>32</v>
      </c>
      <c r="C42" s="124" t="s">
        <v>33</v>
      </c>
      <c r="D42" s="124" t="s">
        <v>34</v>
      </c>
      <c r="E42" s="124" t="s">
        <v>20</v>
      </c>
      <c r="F42" s="124" t="s">
        <v>21</v>
      </c>
      <c r="G42" s="124" t="s">
        <v>22</v>
      </c>
    </row>
    <row r="43" spans="2:7" x14ac:dyDescent="0.25">
      <c r="B43" s="207" t="s">
        <v>78</v>
      </c>
      <c r="C43" s="208"/>
      <c r="D43" s="217"/>
      <c r="E43" s="208"/>
      <c r="F43" s="209"/>
      <c r="G43" s="210"/>
    </row>
    <row r="44" spans="2:7" x14ac:dyDescent="0.25">
      <c r="B44" s="211" t="s">
        <v>79</v>
      </c>
      <c r="C44" s="106" t="s">
        <v>37</v>
      </c>
      <c r="D44" s="218">
        <v>6</v>
      </c>
      <c r="E44" s="109" t="s">
        <v>75</v>
      </c>
      <c r="F44" s="212">
        <v>60000</v>
      </c>
      <c r="G44" s="213">
        <f t="shared" ref="G44:G52" si="2">F44*D44</f>
        <v>360000</v>
      </c>
    </row>
    <row r="45" spans="2:7" x14ac:dyDescent="0.25">
      <c r="B45" s="214" t="s">
        <v>35</v>
      </c>
      <c r="C45" s="106"/>
      <c r="D45" s="218"/>
      <c r="E45" s="109"/>
      <c r="F45" s="212"/>
      <c r="G45" s="213"/>
    </row>
    <row r="46" spans="2:7" x14ac:dyDescent="0.25">
      <c r="B46" s="211" t="s">
        <v>80</v>
      </c>
      <c r="C46" s="106" t="s">
        <v>37</v>
      </c>
      <c r="D46" s="218">
        <v>184</v>
      </c>
      <c r="E46" s="106" t="s">
        <v>81</v>
      </c>
      <c r="F46" s="212">
        <v>285</v>
      </c>
      <c r="G46" s="213">
        <f t="shared" si="2"/>
        <v>52440</v>
      </c>
    </row>
    <row r="47" spans="2:7" x14ac:dyDescent="0.25">
      <c r="B47" s="211" t="s">
        <v>82</v>
      </c>
      <c r="C47" s="106" t="s">
        <v>36</v>
      </c>
      <c r="D47" s="218">
        <v>200</v>
      </c>
      <c r="E47" s="106" t="s">
        <v>75</v>
      </c>
      <c r="F47" s="212">
        <v>285</v>
      </c>
      <c r="G47" s="213">
        <f t="shared" si="2"/>
        <v>57000</v>
      </c>
    </row>
    <row r="48" spans="2:7" x14ac:dyDescent="0.25">
      <c r="B48" s="214" t="s">
        <v>83</v>
      </c>
      <c r="C48" s="106"/>
      <c r="D48" s="218"/>
      <c r="E48" s="106"/>
      <c r="F48" s="212"/>
      <c r="G48" s="213"/>
    </row>
    <row r="49" spans="2:7" x14ac:dyDescent="0.25">
      <c r="B49" s="215" t="s">
        <v>84</v>
      </c>
      <c r="C49" s="106" t="s">
        <v>36</v>
      </c>
      <c r="D49" s="218">
        <v>1</v>
      </c>
      <c r="E49" s="106" t="s">
        <v>98</v>
      </c>
      <c r="F49" s="212">
        <v>14850</v>
      </c>
      <c r="G49" s="213">
        <f t="shared" si="2"/>
        <v>14850</v>
      </c>
    </row>
    <row r="50" spans="2:7" x14ac:dyDescent="0.25">
      <c r="B50" s="216" t="s">
        <v>85</v>
      </c>
      <c r="C50" s="106"/>
      <c r="D50" s="218"/>
      <c r="E50" s="106"/>
      <c r="F50" s="212"/>
      <c r="G50" s="213"/>
    </row>
    <row r="51" spans="2:7" x14ac:dyDescent="0.25">
      <c r="B51" s="211" t="s">
        <v>86</v>
      </c>
      <c r="C51" s="106" t="s">
        <v>87</v>
      </c>
      <c r="D51" s="218">
        <v>0.8</v>
      </c>
      <c r="E51" s="106" t="s">
        <v>98</v>
      </c>
      <c r="F51" s="212">
        <v>68888</v>
      </c>
      <c r="G51" s="213">
        <f t="shared" si="2"/>
        <v>55110.400000000001</v>
      </c>
    </row>
    <row r="52" spans="2:7" x14ac:dyDescent="0.25">
      <c r="B52" s="211" t="s">
        <v>88</v>
      </c>
      <c r="C52" s="106" t="s">
        <v>87</v>
      </c>
      <c r="D52" s="218">
        <v>1</v>
      </c>
      <c r="E52" s="106" t="s">
        <v>98</v>
      </c>
      <c r="F52" s="212">
        <v>104000</v>
      </c>
      <c r="G52" s="213">
        <f t="shared" si="2"/>
        <v>104000</v>
      </c>
    </row>
    <row r="53" spans="2:7" x14ac:dyDescent="0.25">
      <c r="B53" s="203" t="s">
        <v>38</v>
      </c>
      <c r="C53" s="204"/>
      <c r="D53" s="204"/>
      <c r="E53" s="204"/>
      <c r="F53" s="205"/>
      <c r="G53" s="206">
        <f>SUM(G43:G52)</f>
        <v>643400.4</v>
      </c>
    </row>
    <row r="54" spans="2:7" x14ac:dyDescent="0.25">
      <c r="B54" s="30"/>
      <c r="C54" s="31"/>
      <c r="D54" s="31"/>
      <c r="E54" s="45"/>
      <c r="F54" s="32"/>
      <c r="G54" s="32"/>
    </row>
    <row r="55" spans="2:7" x14ac:dyDescent="0.25">
      <c r="B55" s="26" t="s">
        <v>39</v>
      </c>
      <c r="C55" s="27"/>
      <c r="D55" s="28"/>
      <c r="E55" s="28"/>
      <c r="F55" s="29"/>
      <c r="G55" s="29"/>
    </row>
    <row r="56" spans="2:7" ht="24" x14ac:dyDescent="0.25">
      <c r="B56" s="33" t="s">
        <v>40</v>
      </c>
      <c r="C56" s="34" t="s">
        <v>33</v>
      </c>
      <c r="D56" s="34" t="s">
        <v>34</v>
      </c>
      <c r="E56" s="33" t="s">
        <v>20</v>
      </c>
      <c r="F56" s="34" t="s">
        <v>21</v>
      </c>
      <c r="G56" s="33" t="s">
        <v>22</v>
      </c>
    </row>
    <row r="57" spans="2:7" x14ac:dyDescent="0.25">
      <c r="B57" s="104"/>
      <c r="C57" s="39"/>
      <c r="D57" s="40">
        <v>0</v>
      </c>
      <c r="E57" s="20"/>
      <c r="F57" s="40">
        <v>0</v>
      </c>
      <c r="G57" s="40">
        <v>0</v>
      </c>
    </row>
    <row r="58" spans="2:7" x14ac:dyDescent="0.25">
      <c r="B58" s="46" t="s">
        <v>41</v>
      </c>
      <c r="C58" s="47"/>
      <c r="D58" s="47"/>
      <c r="E58" s="47"/>
      <c r="F58" s="48"/>
      <c r="G58" s="49">
        <f>SUM(G57)</f>
        <v>0</v>
      </c>
    </row>
    <row r="59" spans="2:7" x14ac:dyDescent="0.25">
      <c r="B59" s="63"/>
      <c r="C59" s="63"/>
      <c r="D59" s="63"/>
      <c r="E59" s="63"/>
      <c r="F59" s="64"/>
      <c r="G59" s="64"/>
    </row>
    <row r="60" spans="2:7" x14ac:dyDescent="0.25">
      <c r="B60" s="243" t="s">
        <v>42</v>
      </c>
      <c r="C60" s="244"/>
      <c r="D60" s="244"/>
      <c r="E60" s="244"/>
      <c r="F60" s="244"/>
      <c r="G60" s="245">
        <f>G27+G32+G39+G53+G58</f>
        <v>3663400.4</v>
      </c>
    </row>
    <row r="61" spans="2:7" x14ac:dyDescent="0.25">
      <c r="B61" s="246" t="s">
        <v>43</v>
      </c>
      <c r="C61" s="247"/>
      <c r="D61" s="247"/>
      <c r="E61" s="247"/>
      <c r="F61" s="247"/>
      <c r="G61" s="248">
        <f>G60*0.05</f>
        <v>183170.02000000002</v>
      </c>
    </row>
    <row r="62" spans="2:7" x14ac:dyDescent="0.25">
      <c r="B62" s="243" t="s">
        <v>44</v>
      </c>
      <c r="C62" s="244"/>
      <c r="D62" s="244"/>
      <c r="E62" s="244"/>
      <c r="F62" s="244"/>
      <c r="G62" s="245">
        <f>G61+G60</f>
        <v>3846570.42</v>
      </c>
    </row>
    <row r="63" spans="2:7" x14ac:dyDescent="0.25">
      <c r="B63" s="246" t="s">
        <v>45</v>
      </c>
      <c r="C63" s="247"/>
      <c r="D63" s="247"/>
      <c r="E63" s="247"/>
      <c r="F63" s="247"/>
      <c r="G63" s="248">
        <f>G12</f>
        <v>13500000</v>
      </c>
    </row>
    <row r="64" spans="2:7" x14ac:dyDescent="0.25">
      <c r="B64" s="243" t="s">
        <v>46</v>
      </c>
      <c r="C64" s="249"/>
      <c r="D64" s="249"/>
      <c r="E64" s="249"/>
      <c r="F64" s="249"/>
      <c r="G64" s="250">
        <f>G63-G62</f>
        <v>9653429.5800000001</v>
      </c>
    </row>
    <row r="65" spans="2:7" x14ac:dyDescent="0.25">
      <c r="B65" s="61" t="s">
        <v>47</v>
      </c>
      <c r="C65" s="62"/>
      <c r="D65" s="62"/>
      <c r="E65" s="62"/>
      <c r="F65" s="62"/>
      <c r="G65" s="58"/>
    </row>
    <row r="66" spans="2:7" ht="15.75" thickBot="1" x14ac:dyDescent="0.3">
      <c r="B66" s="75"/>
      <c r="C66" s="62"/>
      <c r="D66" s="62"/>
      <c r="E66" s="62"/>
      <c r="F66" s="62"/>
      <c r="G66" s="58"/>
    </row>
    <row r="67" spans="2:7" x14ac:dyDescent="0.25">
      <c r="B67" s="87" t="s">
        <v>48</v>
      </c>
      <c r="C67" s="88"/>
      <c r="D67" s="88"/>
      <c r="E67" s="88"/>
      <c r="F67" s="89"/>
      <c r="G67" s="58"/>
    </row>
    <row r="68" spans="2:7" x14ac:dyDescent="0.25">
      <c r="B68" s="90" t="s">
        <v>49</v>
      </c>
      <c r="C68" s="60"/>
      <c r="D68" s="60"/>
      <c r="E68" s="60"/>
      <c r="F68" s="91"/>
      <c r="G68" s="58"/>
    </row>
    <row r="69" spans="2:7" x14ac:dyDescent="0.25">
      <c r="B69" s="90" t="s">
        <v>50</v>
      </c>
      <c r="C69" s="60"/>
      <c r="D69" s="60"/>
      <c r="E69" s="60"/>
      <c r="F69" s="91"/>
      <c r="G69" s="58"/>
    </row>
    <row r="70" spans="2:7" x14ac:dyDescent="0.25">
      <c r="B70" s="90" t="s">
        <v>51</v>
      </c>
      <c r="C70" s="60"/>
      <c r="D70" s="60"/>
      <c r="E70" s="60"/>
      <c r="F70" s="91"/>
      <c r="G70" s="58"/>
    </row>
    <row r="71" spans="2:7" x14ac:dyDescent="0.25">
      <c r="B71" s="90" t="s">
        <v>52</v>
      </c>
      <c r="C71" s="60"/>
      <c r="D71" s="60"/>
      <c r="E71" s="60"/>
      <c r="F71" s="91"/>
      <c r="G71" s="58"/>
    </row>
    <row r="72" spans="2:7" x14ac:dyDescent="0.25">
      <c r="B72" s="90" t="s">
        <v>53</v>
      </c>
      <c r="C72" s="60"/>
      <c r="D72" s="60"/>
      <c r="E72" s="60"/>
      <c r="F72" s="91"/>
      <c r="G72" s="58"/>
    </row>
    <row r="73" spans="2:7" ht="15.75" thickBot="1" x14ac:dyDescent="0.3">
      <c r="B73" s="92" t="s">
        <v>54</v>
      </c>
      <c r="C73" s="93"/>
      <c r="D73" s="93"/>
      <c r="E73" s="93"/>
      <c r="F73" s="94"/>
      <c r="G73" s="58"/>
    </row>
    <row r="74" spans="2:7" x14ac:dyDescent="0.25">
      <c r="B74" s="85"/>
      <c r="C74" s="60"/>
      <c r="D74" s="60"/>
      <c r="E74" s="60"/>
      <c r="F74" s="60"/>
      <c r="G74" s="58"/>
    </row>
    <row r="75" spans="2:7" ht="15.75" thickBot="1" x14ac:dyDescent="0.3">
      <c r="B75" s="254" t="s">
        <v>55</v>
      </c>
      <c r="C75" s="255"/>
      <c r="D75" s="84"/>
      <c r="E75" s="52"/>
      <c r="F75" s="52"/>
      <c r="G75" s="58"/>
    </row>
    <row r="76" spans="2:7" x14ac:dyDescent="0.25">
      <c r="B76" s="77" t="s">
        <v>40</v>
      </c>
      <c r="C76" s="53" t="s">
        <v>56</v>
      </c>
      <c r="D76" s="78" t="s">
        <v>57</v>
      </c>
      <c r="E76" s="52"/>
      <c r="F76" s="52"/>
      <c r="G76" s="58"/>
    </row>
    <row r="77" spans="2:7" x14ac:dyDescent="0.25">
      <c r="B77" s="79" t="s">
        <v>58</v>
      </c>
      <c r="C77" s="54">
        <f>G27</f>
        <v>2850000</v>
      </c>
      <c r="D77" s="80">
        <f>(C77/C83)</f>
        <v>0.74091975157444279</v>
      </c>
      <c r="E77" s="52"/>
      <c r="F77" s="52"/>
      <c r="G77" s="58"/>
    </row>
    <row r="78" spans="2:7" x14ac:dyDescent="0.25">
      <c r="B78" s="79" t="s">
        <v>59</v>
      </c>
      <c r="C78" s="237">
        <f>G31</f>
        <v>80000</v>
      </c>
      <c r="D78" s="80">
        <v>0</v>
      </c>
      <c r="E78" s="52"/>
      <c r="F78" s="52"/>
      <c r="G78" s="58"/>
    </row>
    <row r="79" spans="2:7" x14ac:dyDescent="0.25">
      <c r="B79" s="79" t="s">
        <v>60</v>
      </c>
      <c r="C79" s="54">
        <f>G39</f>
        <v>90000</v>
      </c>
      <c r="D79" s="80">
        <f>(C79/C83)</f>
        <v>2.339746583919293E-2</v>
      </c>
      <c r="E79" s="52"/>
      <c r="F79" s="52"/>
      <c r="G79" s="58"/>
    </row>
    <row r="80" spans="2:7" x14ac:dyDescent="0.25">
      <c r="B80" s="79" t="s">
        <v>32</v>
      </c>
      <c r="C80" s="54">
        <f>G53</f>
        <v>643400.4</v>
      </c>
      <c r="D80" s="80">
        <f>(C80/C83)</f>
        <v>0.16726598755470076</v>
      </c>
      <c r="E80" s="52"/>
      <c r="F80" s="52"/>
      <c r="G80" s="58"/>
    </row>
    <row r="81" spans="2:7" x14ac:dyDescent="0.25">
      <c r="B81" s="79" t="s">
        <v>61</v>
      </c>
      <c r="C81" s="55">
        <v>0</v>
      </c>
      <c r="D81" s="80">
        <f>(C81/C83)</f>
        <v>0</v>
      </c>
      <c r="E81" s="57"/>
      <c r="F81" s="57"/>
      <c r="G81" s="58"/>
    </row>
    <row r="82" spans="2:7" x14ac:dyDescent="0.25">
      <c r="B82" s="79" t="s">
        <v>62</v>
      </c>
      <c r="C82" s="55">
        <f>G61</f>
        <v>183170.02000000002</v>
      </c>
      <c r="D82" s="80">
        <f>(C82/C83)</f>
        <v>4.7619047619047623E-2</v>
      </c>
      <c r="E82" s="57"/>
      <c r="F82" s="57"/>
      <c r="G82" s="58"/>
    </row>
    <row r="83" spans="2:7" ht="15.75" thickBot="1" x14ac:dyDescent="0.3">
      <c r="B83" s="81" t="s">
        <v>63</v>
      </c>
      <c r="C83" s="82">
        <f>SUM(C77:C82)</f>
        <v>3846570.42</v>
      </c>
      <c r="D83" s="83">
        <f>SUM(D77:D82)</f>
        <v>0.97920225258738414</v>
      </c>
      <c r="E83" s="57"/>
      <c r="F83" s="57"/>
      <c r="G83" s="58"/>
    </row>
    <row r="84" spans="2:7" x14ac:dyDescent="0.25">
      <c r="B84" s="75"/>
      <c r="C84" s="62"/>
      <c r="D84" s="62"/>
      <c r="E84" s="62"/>
      <c r="F84" s="62"/>
      <c r="G84" s="58"/>
    </row>
    <row r="85" spans="2:7" x14ac:dyDescent="0.25">
      <c r="B85" s="76"/>
      <c r="C85" s="62"/>
      <c r="D85" s="62"/>
      <c r="E85" s="62"/>
      <c r="F85" s="62"/>
      <c r="G85" s="58"/>
    </row>
    <row r="86" spans="2:7" ht="15.75" thickBot="1" x14ac:dyDescent="0.3">
      <c r="B86" s="96"/>
      <c r="C86" s="97" t="s">
        <v>104</v>
      </c>
      <c r="D86" s="98"/>
      <c r="E86" s="99"/>
      <c r="F86" s="56"/>
      <c r="G86" s="58"/>
    </row>
    <row r="87" spans="2:7" x14ac:dyDescent="0.25">
      <c r="B87" s="100" t="s">
        <v>89</v>
      </c>
      <c r="C87" s="238">
        <v>14000</v>
      </c>
      <c r="D87" s="238">
        <v>15000</v>
      </c>
      <c r="E87" s="239">
        <v>16000</v>
      </c>
      <c r="F87" s="95"/>
      <c r="G87" s="59"/>
    </row>
    <row r="88" spans="2:7" ht="15.75" thickBot="1" x14ac:dyDescent="0.3">
      <c r="B88" s="81" t="s">
        <v>90</v>
      </c>
      <c r="C88" s="82">
        <f>(G62/C87)</f>
        <v>274.75502999999998</v>
      </c>
      <c r="D88" s="82">
        <f>(G62/D87)</f>
        <v>256.43802799999997</v>
      </c>
      <c r="E88" s="103">
        <f>(G62/E87)</f>
        <v>240.41065125</v>
      </c>
      <c r="F88" s="95"/>
      <c r="G88" s="59"/>
    </row>
    <row r="89" spans="2:7" x14ac:dyDescent="0.25">
      <c r="B89" s="86" t="s">
        <v>64</v>
      </c>
      <c r="C89" s="60"/>
      <c r="D89" s="60"/>
      <c r="E89" s="60"/>
      <c r="F89" s="60"/>
      <c r="G89" s="60"/>
    </row>
  </sheetData>
  <mergeCells count="8">
    <mergeCell ref="B17:G17"/>
    <mergeCell ref="B75:C75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21" scale="6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12" t="s">
        <v>121</v>
      </c>
      <c r="C9" s="5"/>
      <c r="D9" s="264" t="s">
        <v>123</v>
      </c>
      <c r="E9" s="264"/>
      <c r="F9" s="118">
        <v>50</v>
      </c>
    </row>
    <row r="10" spans="1:6" ht="15" customHeight="1" x14ac:dyDescent="0.25">
      <c r="A10" s="6" t="s">
        <v>1</v>
      </c>
      <c r="B10" s="113" t="s">
        <v>122</v>
      </c>
      <c r="C10" s="7"/>
      <c r="D10" s="265" t="s">
        <v>2</v>
      </c>
      <c r="E10" s="266"/>
      <c r="F10" s="105" t="s">
        <v>116</v>
      </c>
    </row>
    <row r="11" spans="1:6" ht="27" customHeight="1" x14ac:dyDescent="0.25">
      <c r="A11" s="6" t="s">
        <v>3</v>
      </c>
      <c r="B11" s="113" t="s">
        <v>101</v>
      </c>
      <c r="C11" s="7"/>
      <c r="D11" s="267" t="s">
        <v>5</v>
      </c>
      <c r="E11" s="266"/>
      <c r="F11" s="119">
        <v>33000</v>
      </c>
    </row>
    <row r="12" spans="1:6" x14ac:dyDescent="0.25">
      <c r="A12" s="6" t="s">
        <v>6</v>
      </c>
      <c r="B12" s="113" t="s">
        <v>102</v>
      </c>
      <c r="C12" s="7"/>
      <c r="D12" s="137" t="s">
        <v>7</v>
      </c>
      <c r="E12" s="138"/>
      <c r="F12" s="119">
        <f>F9*F11</f>
        <v>1650000</v>
      </c>
    </row>
    <row r="13" spans="1:6" ht="25.5" x14ac:dyDescent="0.25">
      <c r="A13" s="6" t="s">
        <v>8</v>
      </c>
      <c r="B13" s="113" t="s">
        <v>103</v>
      </c>
      <c r="C13" s="7"/>
      <c r="D13" s="267" t="s">
        <v>9</v>
      </c>
      <c r="E13" s="266"/>
      <c r="F13" s="120" t="s">
        <v>124</v>
      </c>
    </row>
    <row r="14" spans="1:6" ht="25.5" x14ac:dyDescent="0.25">
      <c r="A14" s="6" t="s">
        <v>10</v>
      </c>
      <c r="B14" s="113" t="s">
        <v>119</v>
      </c>
      <c r="C14" s="7"/>
      <c r="D14" s="267" t="s">
        <v>11</v>
      </c>
      <c r="E14" s="266"/>
      <c r="F14" s="105" t="s">
        <v>125</v>
      </c>
    </row>
    <row r="15" spans="1:6" ht="26.25" thickBot="1" x14ac:dyDescent="0.3">
      <c r="A15" s="6" t="s">
        <v>12</v>
      </c>
      <c r="B15" s="143">
        <v>44531</v>
      </c>
      <c r="C15" s="7"/>
      <c r="D15" s="268" t="s">
        <v>13</v>
      </c>
      <c r="E15" s="269"/>
      <c r="F15" s="134" t="s">
        <v>139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62" t="s">
        <v>15</v>
      </c>
      <c r="B17" s="263"/>
      <c r="C17" s="263"/>
      <c r="D17" s="263"/>
      <c r="E17" s="263"/>
      <c r="F17" s="263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16</v>
      </c>
      <c r="B19" s="17"/>
      <c r="C19" s="18"/>
      <c r="D19" s="18"/>
      <c r="E19" s="18"/>
      <c r="F19" s="18"/>
    </row>
    <row r="20" spans="1:6" ht="24.75" thickBot="1" x14ac:dyDescent="0.3">
      <c r="A20" s="19" t="s">
        <v>17</v>
      </c>
      <c r="B20" s="19" t="s">
        <v>18</v>
      </c>
      <c r="C20" s="19" t="s">
        <v>19</v>
      </c>
      <c r="D20" s="19" t="s">
        <v>20</v>
      </c>
      <c r="E20" s="19" t="s">
        <v>21</v>
      </c>
      <c r="F20" s="19" t="s">
        <v>22</v>
      </c>
    </row>
    <row r="21" spans="1:6" ht="18.75" thickBot="1" x14ac:dyDescent="0.3">
      <c r="A21" s="154" t="s">
        <v>126</v>
      </c>
      <c r="B21" s="114" t="s">
        <v>105</v>
      </c>
      <c r="C21" s="114">
        <v>0.5</v>
      </c>
      <c r="D21" s="114" t="s">
        <v>115</v>
      </c>
      <c r="E21" s="155">
        <v>30000</v>
      </c>
      <c r="F21" s="122">
        <f t="shared" ref="F21:F29" si="0">E21*C21</f>
        <v>15000</v>
      </c>
    </row>
    <row r="22" spans="1:6" ht="15.75" thickBot="1" x14ac:dyDescent="0.3">
      <c r="A22" s="140" t="s">
        <v>29</v>
      </c>
      <c r="B22" s="116" t="s">
        <v>105</v>
      </c>
      <c r="C22" s="116">
        <v>0.5</v>
      </c>
      <c r="D22" s="116" t="s">
        <v>115</v>
      </c>
      <c r="E22" s="155">
        <v>30000</v>
      </c>
      <c r="F22" s="107">
        <f t="shared" si="0"/>
        <v>15000</v>
      </c>
    </row>
    <row r="23" spans="1:6" ht="15.75" thickBot="1" x14ac:dyDescent="0.3">
      <c r="A23" s="115" t="s">
        <v>99</v>
      </c>
      <c r="B23" s="116" t="s">
        <v>105</v>
      </c>
      <c r="C23" s="116">
        <v>0.5</v>
      </c>
      <c r="D23" s="116" t="s">
        <v>127</v>
      </c>
      <c r="E23" s="155">
        <v>30000</v>
      </c>
      <c r="F23" s="107">
        <f t="shared" si="0"/>
        <v>15000</v>
      </c>
    </row>
    <row r="24" spans="1:6" ht="15.75" thickBot="1" x14ac:dyDescent="0.3">
      <c r="A24" s="115" t="s">
        <v>108</v>
      </c>
      <c r="B24" s="116" t="s">
        <v>105</v>
      </c>
      <c r="C24" s="116">
        <v>0.5</v>
      </c>
      <c r="D24" s="116" t="s">
        <v>127</v>
      </c>
      <c r="E24" s="155">
        <v>30000</v>
      </c>
      <c r="F24" s="107">
        <f t="shared" si="0"/>
        <v>15000</v>
      </c>
    </row>
    <row r="25" spans="1:6" ht="27.75" thickBot="1" x14ac:dyDescent="0.3">
      <c r="A25" s="156" t="s">
        <v>128</v>
      </c>
      <c r="B25" s="116" t="s">
        <v>105</v>
      </c>
      <c r="C25" s="116">
        <v>0.75</v>
      </c>
      <c r="D25" s="116" t="s">
        <v>127</v>
      </c>
      <c r="E25" s="155">
        <v>30000</v>
      </c>
      <c r="F25" s="107">
        <f t="shared" si="0"/>
        <v>22500</v>
      </c>
    </row>
    <row r="26" spans="1:6" ht="20.25" thickBot="1" x14ac:dyDescent="0.3">
      <c r="A26" s="157" t="s">
        <v>129</v>
      </c>
      <c r="B26" s="116" t="s">
        <v>105</v>
      </c>
      <c r="C26" s="116">
        <v>0.5</v>
      </c>
      <c r="D26" s="116" t="s">
        <v>127</v>
      </c>
      <c r="E26" s="155">
        <v>30000</v>
      </c>
      <c r="F26" s="107">
        <f t="shared" si="0"/>
        <v>15000</v>
      </c>
    </row>
    <row r="27" spans="1:6" ht="29.25" thickBot="1" x14ac:dyDescent="0.3">
      <c r="A27" s="157" t="s">
        <v>130</v>
      </c>
      <c r="B27" s="116" t="s">
        <v>105</v>
      </c>
      <c r="C27" s="116">
        <v>0.5</v>
      </c>
      <c r="D27" s="116" t="s">
        <v>131</v>
      </c>
      <c r="E27" s="155">
        <v>30000</v>
      </c>
      <c r="F27" s="107">
        <f t="shared" si="0"/>
        <v>15000</v>
      </c>
    </row>
    <row r="28" spans="1:6" ht="29.25" thickBot="1" x14ac:dyDescent="0.3">
      <c r="A28" s="157" t="s">
        <v>132</v>
      </c>
      <c r="B28" s="116" t="s">
        <v>105</v>
      </c>
      <c r="C28" s="116">
        <v>0.75</v>
      </c>
      <c r="D28" s="116" t="s">
        <v>114</v>
      </c>
      <c r="E28" s="155">
        <v>30000</v>
      </c>
      <c r="F28" s="107">
        <f t="shared" si="0"/>
        <v>22500</v>
      </c>
    </row>
    <row r="29" spans="1:6" ht="15.75" thickBot="1" x14ac:dyDescent="0.3">
      <c r="A29" s="158" t="s">
        <v>69</v>
      </c>
      <c r="B29" s="117" t="s">
        <v>105</v>
      </c>
      <c r="C29" s="117">
        <v>4</v>
      </c>
      <c r="D29" s="117" t="s">
        <v>107</v>
      </c>
      <c r="E29" s="155">
        <v>30000</v>
      </c>
      <c r="F29" s="110">
        <f t="shared" si="0"/>
        <v>120000</v>
      </c>
    </row>
    <row r="30" spans="1:6" x14ac:dyDescent="0.25">
      <c r="A30" s="21" t="s">
        <v>24</v>
      </c>
      <c r="B30" s="22"/>
      <c r="C30" s="22"/>
      <c r="D30" s="22"/>
      <c r="E30" s="23"/>
      <c r="F30" s="24">
        <f>SUM(F21:F29)</f>
        <v>255000</v>
      </c>
    </row>
    <row r="31" spans="1:6" x14ac:dyDescent="0.25">
      <c r="A31" s="13"/>
      <c r="B31" s="15"/>
      <c r="C31" s="15"/>
      <c r="D31" s="15"/>
      <c r="E31" s="25"/>
      <c r="F31" s="25"/>
    </row>
    <row r="32" spans="1:6" x14ac:dyDescent="0.25">
      <c r="A32" s="26" t="s">
        <v>25</v>
      </c>
      <c r="B32" s="27"/>
      <c r="C32" s="28"/>
      <c r="D32" s="28"/>
      <c r="E32" s="29"/>
      <c r="F32" s="29"/>
    </row>
    <row r="33" spans="1:6" ht="24.75" thickBot="1" x14ac:dyDescent="0.3">
      <c r="A33" s="123" t="s">
        <v>17</v>
      </c>
      <c r="B33" s="124" t="s">
        <v>18</v>
      </c>
      <c r="C33" s="124" t="s">
        <v>19</v>
      </c>
      <c r="D33" s="123" t="s">
        <v>20</v>
      </c>
      <c r="E33" s="124" t="s">
        <v>21</v>
      </c>
      <c r="F33" s="123" t="s">
        <v>22</v>
      </c>
    </row>
    <row r="34" spans="1:6" ht="15.75" thickBot="1" x14ac:dyDescent="0.3">
      <c r="A34" s="159" t="s">
        <v>29</v>
      </c>
      <c r="B34" s="160" t="s">
        <v>109</v>
      </c>
      <c r="C34" s="160">
        <v>0.5</v>
      </c>
      <c r="D34" s="160" t="s">
        <v>115</v>
      </c>
      <c r="E34" s="161">
        <v>40000</v>
      </c>
      <c r="F34" s="122">
        <f t="shared" ref="F34:F37" si="1">E34*C34</f>
        <v>20000</v>
      </c>
    </row>
    <row r="35" spans="1:6" ht="15.75" thickBot="1" x14ac:dyDescent="0.3">
      <c r="A35" s="115" t="s">
        <v>99</v>
      </c>
      <c r="B35" s="162" t="s">
        <v>109</v>
      </c>
      <c r="C35" s="162">
        <v>0.5</v>
      </c>
      <c r="D35" s="162" t="s">
        <v>127</v>
      </c>
      <c r="E35" s="161">
        <v>40000</v>
      </c>
      <c r="F35" s="107">
        <f t="shared" si="1"/>
        <v>20000</v>
      </c>
    </row>
    <row r="36" spans="1:6" ht="15.75" thickBot="1" x14ac:dyDescent="0.3">
      <c r="A36" s="115" t="s">
        <v>108</v>
      </c>
      <c r="B36" s="162" t="s">
        <v>109</v>
      </c>
      <c r="C36" s="162">
        <v>0.5</v>
      </c>
      <c r="D36" s="162" t="s">
        <v>127</v>
      </c>
      <c r="E36" s="161">
        <v>40000</v>
      </c>
      <c r="F36" s="107">
        <f t="shared" si="1"/>
        <v>20000</v>
      </c>
    </row>
    <row r="37" spans="1:6" ht="15.75" thickBot="1" x14ac:dyDescent="0.3">
      <c r="A37" s="145" t="s">
        <v>74</v>
      </c>
      <c r="B37" s="164" t="s">
        <v>109</v>
      </c>
      <c r="C37" s="164">
        <v>0.5</v>
      </c>
      <c r="D37" s="164" t="s">
        <v>107</v>
      </c>
      <c r="E37" s="161">
        <v>40000</v>
      </c>
      <c r="F37" s="110">
        <f t="shared" si="1"/>
        <v>20000</v>
      </c>
    </row>
    <row r="38" spans="1:6" x14ac:dyDescent="0.25">
      <c r="A38" s="125" t="s">
        <v>26</v>
      </c>
      <c r="B38" s="126"/>
      <c r="C38" s="126"/>
      <c r="D38" s="126"/>
      <c r="E38" s="127"/>
      <c r="F38" s="128">
        <f>SUM(F34:F34)</f>
        <v>20000</v>
      </c>
    </row>
    <row r="39" spans="1:6" x14ac:dyDescent="0.25">
      <c r="A39" s="30"/>
      <c r="B39" s="31"/>
      <c r="C39" s="31"/>
      <c r="D39" s="31"/>
      <c r="E39" s="32"/>
      <c r="F39" s="32"/>
    </row>
    <row r="40" spans="1:6" x14ac:dyDescent="0.25">
      <c r="A40" s="26" t="s">
        <v>27</v>
      </c>
      <c r="B40" s="27"/>
      <c r="C40" s="28"/>
      <c r="D40" s="28"/>
      <c r="E40" s="29"/>
      <c r="F40" s="29"/>
    </row>
    <row r="41" spans="1:6" ht="24.75" thickBot="1" x14ac:dyDescent="0.3">
      <c r="A41" s="33" t="s">
        <v>17</v>
      </c>
      <c r="B41" s="33" t="s">
        <v>18</v>
      </c>
      <c r="C41" s="33" t="s">
        <v>19</v>
      </c>
      <c r="D41" s="33" t="s">
        <v>20</v>
      </c>
      <c r="E41" s="34" t="s">
        <v>21</v>
      </c>
      <c r="F41" s="33" t="s">
        <v>22</v>
      </c>
    </row>
    <row r="42" spans="1:6" x14ac:dyDescent="0.25">
      <c r="A42" s="135"/>
      <c r="B42" s="121"/>
      <c r="C42" s="121"/>
      <c r="D42" s="121"/>
      <c r="E42" s="153"/>
      <c r="F42" s="136">
        <f>C42*E42</f>
        <v>0</v>
      </c>
    </row>
    <row r="43" spans="1:6" x14ac:dyDescent="0.25">
      <c r="A43" s="144"/>
      <c r="B43" s="109"/>
      <c r="C43" s="109"/>
      <c r="D43" s="109"/>
      <c r="E43" s="150"/>
      <c r="F43" s="151"/>
    </row>
    <row r="44" spans="1:6" x14ac:dyDescent="0.25">
      <c r="A44" s="35" t="s">
        <v>30</v>
      </c>
      <c r="B44" s="36"/>
      <c r="C44" s="36"/>
      <c r="D44" s="36"/>
      <c r="E44" s="37"/>
      <c r="F44" s="38">
        <f>SUM(F42:F43)</f>
        <v>0</v>
      </c>
    </row>
    <row r="45" spans="1:6" x14ac:dyDescent="0.25">
      <c r="A45" s="30"/>
      <c r="B45" s="31"/>
      <c r="C45" s="31"/>
      <c r="D45" s="31"/>
      <c r="E45" s="32"/>
      <c r="F45" s="32"/>
    </row>
    <row r="46" spans="1:6" x14ac:dyDescent="0.25">
      <c r="A46" s="26" t="s">
        <v>31</v>
      </c>
      <c r="B46" s="27"/>
      <c r="C46" s="28"/>
      <c r="D46" s="28"/>
      <c r="E46" s="29"/>
      <c r="F46" s="29"/>
    </row>
    <row r="47" spans="1:6" ht="24.75" thickBot="1" x14ac:dyDescent="0.3">
      <c r="A47" s="34" t="s">
        <v>32</v>
      </c>
      <c r="B47" s="34" t="s">
        <v>33</v>
      </c>
      <c r="C47" s="34" t="s">
        <v>34</v>
      </c>
      <c r="D47" s="34" t="s">
        <v>20</v>
      </c>
      <c r="E47" s="34" t="s">
        <v>21</v>
      </c>
      <c r="F47" s="34" t="s">
        <v>22</v>
      </c>
    </row>
    <row r="48" spans="1:6" x14ac:dyDescent="0.25">
      <c r="A48" s="132" t="s">
        <v>78</v>
      </c>
      <c r="B48" s="129"/>
      <c r="C48" s="129"/>
      <c r="D48" s="129"/>
      <c r="E48" s="130"/>
      <c r="F48" s="131"/>
    </row>
    <row r="49" spans="1:6" x14ac:dyDescent="0.25">
      <c r="A49" s="166" t="s">
        <v>133</v>
      </c>
      <c r="B49" s="162" t="s">
        <v>110</v>
      </c>
      <c r="C49" s="162">
        <v>150</v>
      </c>
      <c r="D49" s="162" t="s">
        <v>131</v>
      </c>
      <c r="E49" s="163">
        <v>500</v>
      </c>
      <c r="F49" s="107">
        <f>E49*C49</f>
        <v>75000</v>
      </c>
    </row>
    <row r="50" spans="1:6" x14ac:dyDescent="0.25">
      <c r="A50" s="141" t="s">
        <v>35</v>
      </c>
      <c r="B50" s="167"/>
      <c r="C50" s="167"/>
      <c r="D50" s="167"/>
      <c r="E50" s="168">
        <v>0</v>
      </c>
      <c r="F50" s="169"/>
    </row>
    <row r="51" spans="1:6" x14ac:dyDescent="0.25">
      <c r="A51" s="140" t="s">
        <v>82</v>
      </c>
      <c r="B51" s="162" t="s">
        <v>110</v>
      </c>
      <c r="C51" s="162">
        <v>250</v>
      </c>
      <c r="D51" s="162" t="s">
        <v>131</v>
      </c>
      <c r="E51" s="163">
        <v>280</v>
      </c>
      <c r="F51" s="107">
        <f>E51*C51</f>
        <v>70000</v>
      </c>
    </row>
    <row r="52" spans="1:6" x14ac:dyDescent="0.25">
      <c r="A52" s="170" t="s">
        <v>120</v>
      </c>
      <c r="B52" s="162" t="s">
        <v>110</v>
      </c>
      <c r="C52" s="162">
        <v>100</v>
      </c>
      <c r="D52" s="162" t="s">
        <v>114</v>
      </c>
      <c r="E52" s="163">
        <v>980</v>
      </c>
      <c r="F52" s="107">
        <f>E52*C52</f>
        <v>98000</v>
      </c>
    </row>
    <row r="53" spans="1:6" x14ac:dyDescent="0.25">
      <c r="A53" s="141" t="s">
        <v>111</v>
      </c>
      <c r="B53" s="167"/>
      <c r="C53" s="167"/>
      <c r="D53" s="167"/>
      <c r="E53" s="168">
        <v>0</v>
      </c>
      <c r="F53" s="169"/>
    </row>
    <row r="54" spans="1:6" x14ac:dyDescent="0.25">
      <c r="A54" s="166" t="s">
        <v>112</v>
      </c>
      <c r="B54" s="162" t="s">
        <v>113</v>
      </c>
      <c r="C54" s="162">
        <v>1.5</v>
      </c>
      <c r="D54" s="162" t="s">
        <v>115</v>
      </c>
      <c r="E54" s="163">
        <v>11000</v>
      </c>
      <c r="F54" s="107">
        <f t="shared" ref="F54:F58" si="2">E54*C54</f>
        <v>16500</v>
      </c>
    </row>
    <row r="55" spans="1:6" x14ac:dyDescent="0.25">
      <c r="A55" s="166" t="s">
        <v>134</v>
      </c>
      <c r="B55" s="162" t="s">
        <v>113</v>
      </c>
      <c r="C55" s="162">
        <v>1.5</v>
      </c>
      <c r="D55" s="162" t="s">
        <v>114</v>
      </c>
      <c r="E55" s="163">
        <v>11500</v>
      </c>
      <c r="F55" s="107">
        <f t="shared" si="2"/>
        <v>17250</v>
      </c>
    </row>
    <row r="56" spans="1:6" x14ac:dyDescent="0.25">
      <c r="A56" s="141" t="s">
        <v>39</v>
      </c>
      <c r="B56" s="171"/>
      <c r="C56" s="171"/>
      <c r="D56" s="171"/>
      <c r="E56" s="172"/>
      <c r="F56" s="173"/>
    </row>
    <row r="57" spans="1:6" x14ac:dyDescent="0.25">
      <c r="A57" s="166" t="s">
        <v>135</v>
      </c>
      <c r="B57" s="162" t="s">
        <v>113</v>
      </c>
      <c r="C57" s="162">
        <v>0.75</v>
      </c>
      <c r="D57" s="162" t="s">
        <v>106</v>
      </c>
      <c r="E57" s="163">
        <v>31000</v>
      </c>
      <c r="F57" s="107">
        <f t="shared" si="2"/>
        <v>23250</v>
      </c>
    </row>
    <row r="58" spans="1:6" ht="15.75" thickBot="1" x14ac:dyDescent="0.3">
      <c r="A58" s="174" t="s">
        <v>100</v>
      </c>
      <c r="B58" s="164" t="s">
        <v>18</v>
      </c>
      <c r="C58" s="164">
        <v>160</v>
      </c>
      <c r="D58" s="164" t="s">
        <v>117</v>
      </c>
      <c r="E58" s="165">
        <v>270</v>
      </c>
      <c r="F58" s="110">
        <f t="shared" si="2"/>
        <v>43200</v>
      </c>
    </row>
    <row r="59" spans="1:6" x14ac:dyDescent="0.25">
      <c r="A59" s="41" t="s">
        <v>38</v>
      </c>
      <c r="B59" s="42"/>
      <c r="C59" s="42"/>
      <c r="D59" s="42"/>
      <c r="E59" s="43"/>
      <c r="F59" s="44">
        <f>SUM(F48:F58)</f>
        <v>343200</v>
      </c>
    </row>
    <row r="60" spans="1:6" x14ac:dyDescent="0.25">
      <c r="A60" s="30"/>
      <c r="B60" s="31"/>
      <c r="C60" s="31"/>
      <c r="D60" s="45"/>
      <c r="E60" s="32"/>
      <c r="F60" s="32"/>
    </row>
    <row r="61" spans="1:6" x14ac:dyDescent="0.25">
      <c r="A61" s="26" t="s">
        <v>39</v>
      </c>
      <c r="B61" s="27"/>
      <c r="C61" s="28"/>
      <c r="D61" s="28"/>
      <c r="E61" s="29"/>
      <c r="F61" s="29"/>
    </row>
    <row r="62" spans="1:6" ht="24.75" thickBot="1" x14ac:dyDescent="0.3">
      <c r="A62" s="33" t="s">
        <v>40</v>
      </c>
      <c r="B62" s="34" t="s">
        <v>33</v>
      </c>
      <c r="C62" s="34" t="s">
        <v>34</v>
      </c>
      <c r="D62" s="33" t="s">
        <v>20</v>
      </c>
      <c r="E62" s="34" t="s">
        <v>21</v>
      </c>
      <c r="F62" s="33" t="s">
        <v>22</v>
      </c>
    </row>
    <row r="63" spans="1:6" ht="15.75" thickBot="1" x14ac:dyDescent="0.3">
      <c r="A63" s="175" t="s">
        <v>136</v>
      </c>
      <c r="B63" s="176" t="s">
        <v>137</v>
      </c>
      <c r="C63" s="176">
        <v>4</v>
      </c>
      <c r="D63" s="176" t="s">
        <v>117</v>
      </c>
      <c r="E63" s="177">
        <v>45000</v>
      </c>
      <c r="F63" s="142">
        <f>+E63*C63</f>
        <v>180000</v>
      </c>
    </row>
    <row r="64" spans="1:6" ht="15.75" thickBot="1" x14ac:dyDescent="0.3">
      <c r="A64" s="139"/>
      <c r="B64" s="146"/>
      <c r="C64" s="133"/>
      <c r="D64" s="133"/>
      <c r="E64" s="147"/>
      <c r="F64" s="148"/>
    </row>
    <row r="65" spans="1:6" x14ac:dyDescent="0.25">
      <c r="A65" s="46" t="s">
        <v>41</v>
      </c>
      <c r="B65" s="47"/>
      <c r="C65" s="47"/>
      <c r="D65" s="47"/>
      <c r="E65" s="48"/>
      <c r="F65" s="49">
        <f>SUM(F63:F63)</f>
        <v>180000</v>
      </c>
    </row>
    <row r="66" spans="1:6" x14ac:dyDescent="0.25">
      <c r="A66" s="63"/>
      <c r="B66" s="63"/>
      <c r="C66" s="63"/>
      <c r="D66" s="63"/>
      <c r="E66" s="64"/>
      <c r="F66" s="64"/>
    </row>
    <row r="67" spans="1:6" x14ac:dyDescent="0.25">
      <c r="A67" s="65" t="s">
        <v>42</v>
      </c>
      <c r="B67" s="66"/>
      <c r="C67" s="66"/>
      <c r="D67" s="66"/>
      <c r="E67" s="66"/>
      <c r="F67" s="67">
        <f>F30+F38+F44+F59+F65</f>
        <v>798200</v>
      </c>
    </row>
    <row r="68" spans="1:6" x14ac:dyDescent="0.25">
      <c r="A68" s="68" t="s">
        <v>43</v>
      </c>
      <c r="B68" s="51"/>
      <c r="C68" s="51"/>
      <c r="D68" s="51"/>
      <c r="E68" s="51"/>
      <c r="F68" s="69">
        <f>F67*0.05</f>
        <v>39910</v>
      </c>
    </row>
    <row r="69" spans="1:6" x14ac:dyDescent="0.25">
      <c r="A69" s="70" t="s">
        <v>44</v>
      </c>
      <c r="B69" s="50"/>
      <c r="C69" s="50"/>
      <c r="D69" s="50"/>
      <c r="E69" s="50"/>
      <c r="F69" s="71">
        <f>F68+F67</f>
        <v>838110</v>
      </c>
    </row>
    <row r="70" spans="1:6" x14ac:dyDescent="0.25">
      <c r="A70" s="68" t="s">
        <v>45</v>
      </c>
      <c r="B70" s="51"/>
      <c r="C70" s="51"/>
      <c r="D70" s="51"/>
      <c r="E70" s="51"/>
      <c r="F70" s="69">
        <f>F12</f>
        <v>1650000</v>
      </c>
    </row>
    <row r="71" spans="1:6" x14ac:dyDescent="0.25">
      <c r="A71" s="72" t="s">
        <v>46</v>
      </c>
      <c r="B71" s="73"/>
      <c r="C71" s="73"/>
      <c r="D71" s="73"/>
      <c r="E71" s="73"/>
      <c r="F71" s="74">
        <f>F70-F69</f>
        <v>811890</v>
      </c>
    </row>
    <row r="72" spans="1:6" x14ac:dyDescent="0.25">
      <c r="A72" s="61" t="s">
        <v>47</v>
      </c>
      <c r="B72" s="62"/>
      <c r="C72" s="62"/>
      <c r="D72" s="62"/>
      <c r="E72" s="62"/>
      <c r="F72" s="58"/>
    </row>
    <row r="73" spans="1:6" ht="15.75" thickBot="1" x14ac:dyDescent="0.3">
      <c r="A73" s="75"/>
      <c r="B73" s="62"/>
      <c r="C73" s="62"/>
      <c r="D73" s="62"/>
      <c r="E73" s="62"/>
      <c r="F73" s="58"/>
    </row>
    <row r="74" spans="1:6" x14ac:dyDescent="0.25">
      <c r="A74" s="87" t="s">
        <v>48</v>
      </c>
      <c r="B74" s="88"/>
      <c r="C74" s="88"/>
      <c r="D74" s="88"/>
      <c r="E74" s="89"/>
      <c r="F74" s="58"/>
    </row>
    <row r="75" spans="1:6" x14ac:dyDescent="0.25">
      <c r="A75" s="90" t="s">
        <v>49</v>
      </c>
      <c r="B75" s="60"/>
      <c r="C75" s="60"/>
      <c r="D75" s="60"/>
      <c r="E75" s="91"/>
      <c r="F75" s="58"/>
    </row>
    <row r="76" spans="1:6" x14ac:dyDescent="0.25">
      <c r="A76" s="90" t="s">
        <v>50</v>
      </c>
      <c r="B76" s="60"/>
      <c r="C76" s="60"/>
      <c r="D76" s="60"/>
      <c r="E76" s="91"/>
      <c r="F76" s="58"/>
    </row>
    <row r="77" spans="1:6" x14ac:dyDescent="0.25">
      <c r="A77" s="90" t="s">
        <v>51</v>
      </c>
      <c r="B77" s="60"/>
      <c r="C77" s="60"/>
      <c r="D77" s="60"/>
      <c r="E77" s="91"/>
      <c r="F77" s="58"/>
    </row>
    <row r="78" spans="1:6" x14ac:dyDescent="0.25">
      <c r="A78" s="90" t="s">
        <v>52</v>
      </c>
      <c r="B78" s="60"/>
      <c r="C78" s="60"/>
      <c r="D78" s="60"/>
      <c r="E78" s="91"/>
      <c r="F78" s="58"/>
    </row>
    <row r="79" spans="1:6" x14ac:dyDescent="0.25">
      <c r="A79" s="90" t="s">
        <v>53</v>
      </c>
      <c r="B79" s="60"/>
      <c r="C79" s="60"/>
      <c r="D79" s="60"/>
      <c r="E79" s="91"/>
      <c r="F79" s="58"/>
    </row>
    <row r="80" spans="1:6" ht="15.75" thickBot="1" x14ac:dyDescent="0.3">
      <c r="A80" s="92" t="s">
        <v>54</v>
      </c>
      <c r="B80" s="93"/>
      <c r="C80" s="93"/>
      <c r="D80" s="93"/>
      <c r="E80" s="94"/>
      <c r="F80" s="58"/>
    </row>
    <row r="81" spans="1:6" x14ac:dyDescent="0.25">
      <c r="A81" s="85"/>
      <c r="B81" s="60"/>
      <c r="C81" s="60"/>
      <c r="D81" s="60"/>
      <c r="E81" s="60"/>
      <c r="F81" s="58"/>
    </row>
    <row r="82" spans="1:6" ht="15.75" thickBot="1" x14ac:dyDescent="0.3">
      <c r="A82" s="254" t="s">
        <v>55</v>
      </c>
      <c r="B82" s="255"/>
      <c r="C82" s="84"/>
      <c r="D82" s="52"/>
      <c r="E82" s="52"/>
      <c r="F82" s="58"/>
    </row>
    <row r="83" spans="1:6" x14ac:dyDescent="0.25">
      <c r="A83" s="77" t="s">
        <v>40</v>
      </c>
      <c r="B83" s="53" t="s">
        <v>56</v>
      </c>
      <c r="C83" s="78" t="s">
        <v>57</v>
      </c>
      <c r="D83" s="52"/>
      <c r="E83" s="52"/>
      <c r="F83" s="58"/>
    </row>
    <row r="84" spans="1:6" x14ac:dyDescent="0.25">
      <c r="A84" s="79" t="s">
        <v>58</v>
      </c>
      <c r="B84" s="54">
        <f>F30</f>
        <v>255000</v>
      </c>
      <c r="C84" s="80">
        <f>(B84/B90)</f>
        <v>0.30425600458173746</v>
      </c>
      <c r="D84" s="52"/>
      <c r="E84" s="52"/>
      <c r="F84" s="58"/>
    </row>
    <row r="85" spans="1:6" x14ac:dyDescent="0.25">
      <c r="A85" s="79" t="s">
        <v>59</v>
      </c>
      <c r="B85" s="111">
        <f>F38</f>
        <v>20000</v>
      </c>
      <c r="C85" s="80">
        <f>B85/B90</f>
        <v>2.3863216045626467E-2</v>
      </c>
      <c r="D85" s="52"/>
      <c r="E85" s="52"/>
      <c r="F85" s="58"/>
    </row>
    <row r="86" spans="1:6" x14ac:dyDescent="0.25">
      <c r="A86" s="79" t="s">
        <v>60</v>
      </c>
      <c r="B86" s="54">
        <f>F44</f>
        <v>0</v>
      </c>
      <c r="C86" s="80">
        <f>(B86/B90)</f>
        <v>0</v>
      </c>
      <c r="D86" s="52"/>
      <c r="E86" s="52"/>
      <c r="F86" s="58"/>
    </row>
    <row r="87" spans="1:6" x14ac:dyDescent="0.25">
      <c r="A87" s="79" t="s">
        <v>32</v>
      </c>
      <c r="B87" s="54">
        <f>F59</f>
        <v>343200</v>
      </c>
      <c r="C87" s="80">
        <f>(B87/B90)</f>
        <v>0.40949278734295019</v>
      </c>
      <c r="D87" s="52"/>
      <c r="E87" s="52"/>
      <c r="F87" s="58"/>
    </row>
    <row r="88" spans="1:6" x14ac:dyDescent="0.25">
      <c r="A88" s="79" t="s">
        <v>61</v>
      </c>
      <c r="B88" s="55">
        <f>F65</f>
        <v>180000</v>
      </c>
      <c r="C88" s="80">
        <f>(B88/B90)</f>
        <v>0.21476894441063824</v>
      </c>
      <c r="D88" s="57"/>
      <c r="E88" s="57"/>
      <c r="F88" s="58"/>
    </row>
    <row r="89" spans="1:6" x14ac:dyDescent="0.25">
      <c r="A89" s="79" t="s">
        <v>62</v>
      </c>
      <c r="B89" s="55">
        <f>F68</f>
        <v>39910</v>
      </c>
      <c r="C89" s="80">
        <f>(B89/B90)</f>
        <v>4.7619047619047616E-2</v>
      </c>
      <c r="D89" s="57"/>
      <c r="E89" s="57"/>
      <c r="F89" s="58"/>
    </row>
    <row r="90" spans="1:6" ht="15.75" thickBot="1" x14ac:dyDescent="0.3">
      <c r="A90" s="81" t="s">
        <v>63</v>
      </c>
      <c r="B90" s="82">
        <f>SUM(B84:B89)</f>
        <v>838110</v>
      </c>
      <c r="C90" s="83">
        <f>SUM(C84:C89)</f>
        <v>1</v>
      </c>
      <c r="D90" s="57"/>
      <c r="E90" s="57"/>
      <c r="F90" s="58"/>
    </row>
    <row r="91" spans="1:6" x14ac:dyDescent="0.25">
      <c r="A91" s="75"/>
      <c r="B91" s="62"/>
      <c r="C91" s="62"/>
      <c r="D91" s="62"/>
      <c r="E91" s="62"/>
      <c r="F91" s="58"/>
    </row>
    <row r="92" spans="1:6" x14ac:dyDescent="0.25">
      <c r="A92" s="76"/>
      <c r="B92" s="62"/>
      <c r="C92" s="62"/>
      <c r="D92" s="62"/>
      <c r="E92" s="62"/>
      <c r="F92" s="58"/>
    </row>
    <row r="93" spans="1:6" ht="15.75" thickBot="1" x14ac:dyDescent="0.3">
      <c r="A93" s="96"/>
      <c r="B93" s="97" t="s">
        <v>118</v>
      </c>
      <c r="C93" s="98"/>
      <c r="D93" s="99"/>
      <c r="E93" s="56"/>
      <c r="F93" s="58"/>
    </row>
    <row r="94" spans="1:6" x14ac:dyDescent="0.25">
      <c r="A94" s="100" t="s">
        <v>89</v>
      </c>
      <c r="B94" s="101">
        <v>45</v>
      </c>
      <c r="C94" s="101">
        <v>50</v>
      </c>
      <c r="D94" s="102">
        <v>55</v>
      </c>
      <c r="E94" s="95"/>
      <c r="F94" s="59"/>
    </row>
    <row r="95" spans="1:6" ht="15.75" thickBot="1" x14ac:dyDescent="0.3">
      <c r="A95" s="81" t="s">
        <v>90</v>
      </c>
      <c r="B95" s="82">
        <f>(F69/B94)</f>
        <v>18624.666666666668</v>
      </c>
      <c r="C95" s="82">
        <f>(F69/C94)</f>
        <v>16762.2</v>
      </c>
      <c r="D95" s="103">
        <f>(F69/D94)</f>
        <v>15238.363636363636</v>
      </c>
      <c r="E95" s="95"/>
      <c r="F95" s="59"/>
    </row>
    <row r="96" spans="1:6" x14ac:dyDescent="0.25">
      <c r="A96" s="86" t="s">
        <v>64</v>
      </c>
      <c r="B96" s="60"/>
      <c r="C96" s="60"/>
      <c r="D96" s="60"/>
      <c r="E96" s="60"/>
      <c r="F96" s="60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Acelga otoño-invierno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2022-05-13T13:32:45Z</cp:lastPrinted>
  <dcterms:created xsi:type="dcterms:W3CDTF">2020-11-27T12:49:26Z</dcterms:created>
  <dcterms:modified xsi:type="dcterms:W3CDTF">2022-06-21T22:53:17Z</dcterms:modified>
</cp:coreProperties>
</file>