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jí" sheetId="3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39" i="3" l="1"/>
  <c r="C83" i="3" s="1"/>
  <c r="G62" i="3"/>
  <c r="G63" i="3" s="1"/>
  <c r="C86" i="3" s="1"/>
  <c r="G57" i="3"/>
  <c r="G56" i="3"/>
  <c r="G55" i="3"/>
  <c r="G54" i="3"/>
  <c r="G52" i="3"/>
  <c r="G51" i="3"/>
  <c r="G49" i="3"/>
  <c r="G43" i="3"/>
  <c r="G32" i="3"/>
  <c r="G31" i="3"/>
  <c r="G30" i="3"/>
  <c r="G29" i="3"/>
  <c r="G28" i="3"/>
  <c r="G27" i="3"/>
  <c r="G26" i="3"/>
  <c r="G25" i="3"/>
  <c r="G24" i="3"/>
  <c r="G23" i="3"/>
  <c r="G22" i="3"/>
  <c r="C14" i="3"/>
  <c r="G13" i="3"/>
  <c r="G68" i="3" s="1"/>
  <c r="C13" i="3"/>
  <c r="G44" i="3" l="1"/>
  <c r="C84" i="3" s="1"/>
  <c r="G58" i="3"/>
  <c r="C85" i="3" s="1"/>
  <c r="G33" i="3"/>
  <c r="C82" i="3" s="1"/>
  <c r="C87" i="3" l="1"/>
  <c r="C88" i="3" s="1"/>
  <c r="D82" i="3" s="1"/>
  <c r="D87" i="3" l="1"/>
  <c r="D86" i="3"/>
  <c r="D85" i="3"/>
  <c r="D84" i="3"/>
  <c r="D88" i="3" l="1"/>
  <c r="G65" i="3" l="1"/>
  <c r="G66" i="3" s="1"/>
  <c r="G67" i="3" s="1"/>
  <c r="E93" i="3" l="1"/>
  <c r="G69" i="3"/>
  <c r="D93" i="3"/>
  <c r="C93" i="3"/>
</calcChain>
</file>

<file path=xl/sharedStrings.xml><?xml version="1.0" encoding="utf-8"?>
<sst xmlns="http://schemas.openxmlformats.org/spreadsheetml/2006/main" count="320" uniqueCount="152">
  <si>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</si>
  <si>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</si>
  <si>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</si>
  <si>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</si>
  <si>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</si>
  <si>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</si>
  <si>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</si>
  <si>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</si>
  <si>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</si>
  <si>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</si>
  <si>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</si>
  <si>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</si>
  <si>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</si>
  <si>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</si>
  <si>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</si>
  <si>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</si>
  <si>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</si>
  <si>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</si>
  <si>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</si>
  <si>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</si>
  <si>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</si>
  <si>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</si>
  <si>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</si>
  <si>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</si>
  <si>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</si>
  <si>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</si>
  <si>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</si>
  <si>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</si>
  <si>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</si>
  <si>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</si>
  <si>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</si>
  <si>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</si>
  <si>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</si>
  <si>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</si>
  <si>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</si>
  <si>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</si>
  <si>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</si>
  <si>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</si>
  <si>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</si>
  <si>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</si>
  <si>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</si>
  <si>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</si>
  <si>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</si>
  <si>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</si>
  <si>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</si>
  <si>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</si>
  <si>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</si>
  <si>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</si>
  <si>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</si>
  <si>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</si>
  <si>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</si>
  <si>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</si>
  <si>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</si>
  <si>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</si>
  <si>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</si>
  <si>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</si>
  <si>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</si>
  <si>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</si>
  <si>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</si>
  <si>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</si>
  <si>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</si>
  <si>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</si>
  <si>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</si>
  <si>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</si>
  <si>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Riego</t>
  </si>
  <si>
    <t>Cosecha</t>
  </si>
  <si>
    <t>SEMILLAS</t>
  </si>
  <si>
    <t>Super Fosfato Triple</t>
  </si>
  <si>
    <t>lts</t>
  </si>
  <si>
    <t>Rendimiento (u/hà)</t>
  </si>
  <si>
    <t>Costo unitario ($/u) (*)</t>
  </si>
  <si>
    <t>AJI</t>
  </si>
  <si>
    <t>Cristal corriente</t>
  </si>
  <si>
    <t>RENDIMIENTO (Kg/Há.)</t>
  </si>
  <si>
    <t>mayo-agosto</t>
  </si>
  <si>
    <t xml:space="preserve">Siembra </t>
  </si>
  <si>
    <t>Febrero</t>
  </si>
  <si>
    <t>Limpia almacigos</t>
  </si>
  <si>
    <t>Febrero-Marzo</t>
  </si>
  <si>
    <t>Extracción plantas</t>
  </si>
  <si>
    <t>Transplante</t>
  </si>
  <si>
    <t>Limpia manual y azadon</t>
  </si>
  <si>
    <t>Aplicación Fertilizante</t>
  </si>
  <si>
    <t>Enero</t>
  </si>
  <si>
    <t>Aplicación Agroquimicos</t>
  </si>
  <si>
    <t>Marzo/Abril</t>
  </si>
  <si>
    <t>Trazado acequia</t>
  </si>
  <si>
    <t>Platabanda</t>
  </si>
  <si>
    <t>Mayo-Agost</t>
  </si>
  <si>
    <t>Enero-agosto</t>
  </si>
  <si>
    <t>Rastraje</t>
  </si>
  <si>
    <t>Aji</t>
  </si>
  <si>
    <t>Salitre Potasico</t>
  </si>
  <si>
    <t>Marzo-mayo</t>
  </si>
  <si>
    <t>Polyben 50 WP</t>
  </si>
  <si>
    <t>Agosto-abril</t>
  </si>
  <si>
    <t>Farmon</t>
  </si>
  <si>
    <t>Noviembre-Abril</t>
  </si>
  <si>
    <t>Engeo 247 C</t>
  </si>
  <si>
    <t>Noviembre-marzo</t>
  </si>
  <si>
    <t>Sacos</t>
  </si>
  <si>
    <t>Enero mayo</t>
  </si>
  <si>
    <t>Fletes</t>
  </si>
  <si>
    <t>unidad</t>
  </si>
  <si>
    <t>enero-junio</t>
  </si>
  <si>
    <t>MEDIO</t>
  </si>
  <si>
    <t>BIO BIO</t>
  </si>
  <si>
    <t>CONCEPCION</t>
  </si>
  <si>
    <t>ESCENARIOS COSTO UNITARIO  ($/kg)</t>
  </si>
  <si>
    <t>Rendimiento (kg/hà)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</si>
  <si>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</si>
  <si>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</si>
  <si>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</si>
  <si>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</si>
  <si>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</si>
  <si>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</si>
  <si>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</si>
  <si>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</si>
  <si>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</si>
  <si>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</si>
  <si>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</si>
  <si>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</si>
  <si>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</si>
  <si>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</si>
  <si>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</si>
  <si>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</si>
  <si>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</si>
  <si>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</si>
  <si>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</si>
  <si>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</si>
  <si>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</si>
  <si>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</si>
  <si>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</si>
  <si>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</si>
  <si>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</si>
  <si>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</si>
  <si>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</si>
  <si>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</si>
  <si>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</si>
  <si>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</si>
  <si>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</si>
  <si>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</si>
  <si>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</si>
  <si>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enero 2022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</si>
  <si>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</si>
  <si>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</si>
  <si>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</si>
  <si>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</si>
  <si>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</si>
  <si>
    <t>JH</t>
  </si>
  <si>
    <t>JM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</si>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</sst>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.0_ ;\-#,##0.0\ "/>
    <numFmt numFmtId="171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2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168" fontId="32" fillId="10" borderId="59" xfId="3" applyFont="1" applyFill="1" applyBorder="1" applyAlignment="1">
      <alignment horizontal="center"/>
    </xf>
    <xf numFmtId="0" fontId="32" fillId="10" borderId="59" xfId="2" applyFont="1" applyFill="1" applyBorder="1" applyAlignment="1">
      <alignment horizontal="center"/>
    </xf>
    <xf numFmtId="0" fontId="31" fillId="10" borderId="59" xfId="0" applyFont="1" applyFill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168" fontId="32" fillId="0" borderId="59" xfId="3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2" fillId="0" borderId="59" xfId="0" applyFont="1" applyBorder="1" applyAlignment="1">
      <alignment horizontal="center"/>
    </xf>
    <xf numFmtId="0" fontId="4" fillId="0" borderId="59" xfId="2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4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171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horizontal="right"/>
    </xf>
    <xf numFmtId="164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17" fontId="31" fillId="10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/>
    <xf numFmtId="0" fontId="32" fillId="10" borderId="59" xfId="2" applyFont="1" applyFill="1" applyBorder="1"/>
    <xf numFmtId="2" fontId="32" fillId="10" borderId="59" xfId="3" applyNumberFormat="1" applyFont="1" applyFill="1" applyBorder="1" applyAlignment="1">
      <alignment horizontal="right"/>
    </xf>
    <xf numFmtId="169" fontId="32" fillId="10" borderId="59" xfId="1" applyNumberFormat="1" applyFont="1" applyFill="1" applyBorder="1" applyAlignment="1"/>
    <xf numFmtId="0" fontId="31" fillId="10" borderId="59" xfId="0" applyFont="1" applyFill="1" applyBorder="1" applyAlignment="1">
      <alignment horizontal="left"/>
    </xf>
    <xf numFmtId="2" fontId="31" fillId="10" borderId="59" xfId="0" applyNumberFormat="1" applyFont="1" applyFill="1" applyBorder="1" applyAlignment="1">
      <alignment horizontal="right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171" fontId="32" fillId="0" borderId="59" xfId="0" applyNumberFormat="1" applyFont="1" applyBorder="1"/>
    <xf numFmtId="3" fontId="4" fillId="2" borderId="59" xfId="0" applyNumberFormat="1" applyFont="1" applyFill="1" applyBorder="1" applyAlignment="1">
      <alignment vertical="center"/>
    </xf>
    <xf numFmtId="3" fontId="4" fillId="0" borderId="59" xfId="2" applyNumberFormat="1" applyFont="1" applyBorder="1" applyAlignment="1">
      <alignment horizontal="left"/>
    </xf>
    <xf numFmtId="3" fontId="4" fillId="0" borderId="59" xfId="2" applyNumberFormat="1" applyFont="1" applyBorder="1" applyAlignment="1">
      <alignment horizontal="center"/>
    </xf>
    <xf numFmtId="3" fontId="4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horizontal="right" wrapText="1"/>
    </xf>
    <xf numFmtId="0" fontId="32" fillId="10" borderId="59" xfId="0" applyFont="1" applyFill="1" applyBorder="1" applyAlignment="1">
      <alignment horizontal="center" wrapText="1"/>
    </xf>
    <xf numFmtId="3" fontId="32" fillId="10" borderId="59" xfId="0" applyNumberFormat="1" applyFont="1" applyFill="1" applyBorder="1" applyAlignment="1">
      <alignment wrapText="1"/>
    </xf>
    <xf numFmtId="0" fontId="32" fillId="0" borderId="59" xfId="2" applyFont="1" applyBorder="1"/>
    <xf numFmtId="170" fontId="32" fillId="0" borderId="59" xfId="3" applyNumberFormat="1" applyFont="1" applyBorder="1" applyAlignment="1">
      <alignment horizontal="right"/>
    </xf>
    <xf numFmtId="3" fontId="32" fillId="10" borderId="59" xfId="0" applyNumberFormat="1" applyFont="1" applyFill="1" applyBorder="1"/>
    <xf numFmtId="0" fontId="33" fillId="0" borderId="59" xfId="0" applyFont="1" applyBorder="1"/>
    <xf numFmtId="0" fontId="31" fillId="0" borderId="59" xfId="0" applyFont="1" applyBorder="1" applyAlignment="1">
      <alignment horizontal="right"/>
    </xf>
    <xf numFmtId="167" fontId="31" fillId="0" borderId="59" xfId="0" applyNumberFormat="1" applyFont="1" applyBorder="1"/>
    <xf numFmtId="171" fontId="32" fillId="0" borderId="59" xfId="3" applyNumberFormat="1" applyFont="1" applyBorder="1" applyAlignment="1">
      <alignment horizontal="right"/>
    </xf>
    <xf numFmtId="0" fontId="32" fillId="0" borderId="59" xfId="2" applyFont="1" applyBorder="1" applyAlignment="1">
      <alignment horizontal="center"/>
    </xf>
    <xf numFmtId="0" fontId="32" fillId="0" borderId="59" xfId="0" applyFont="1" applyBorder="1" applyAlignment="1">
      <alignment wrapText="1"/>
    </xf>
    <xf numFmtId="3" fontId="32" fillId="10" borderId="59" xfId="0" applyNumberFormat="1" applyFont="1" applyFill="1" applyBorder="1" applyAlignment="1">
      <alignment horizontal="right" indent="1"/>
    </xf>
    <xf numFmtId="3" fontId="31" fillId="0" borderId="59" xfId="0" applyNumberFormat="1" applyFont="1" applyBorder="1"/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0" fontId="4" fillId="2" borderId="59" xfId="0" applyFont="1" applyFill="1" applyBorder="1" applyAlignment="1">
      <alignment horizontal="right" vertical="center"/>
    </xf>
    <xf numFmtId="171" fontId="34" fillId="2" borderId="5" xfId="0" applyNumberFormat="1" applyFont="1" applyFill="1" applyBorder="1" applyAlignment="1">
      <alignment vertical="center"/>
    </xf>
    <xf numFmtId="3" fontId="32" fillId="0" borderId="59" xfId="0" applyNumberFormat="1" applyFont="1" applyBorder="1" applyAlignment="1">
      <alignment horizontal="right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14" fontId="4" fillId="2" borderId="59" xfId="0" applyNumberFormat="1" applyFont="1" applyFill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1925"/>
          <a:ext cx="6200776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4"/>
  <sheetViews>
    <sheetView tabSelected="1" topLeftCell="A28" workbookViewId="0">
      <selection activeCell="J40" sqref="J40"/>
    </sheetView>
  </sheetViews>
  <sheetFormatPr baseColWidth="10" defaultRowHeight="12.75" x14ac:dyDescent="0.25"/>
  <cols>
    <col min="1" max="1" width="11.42578125" style="171"/>
    <col min="2" max="2" width="22.5703125" style="171" customWidth="1"/>
    <col min="3" max="3" width="18.28515625" style="171" customWidth="1"/>
    <col min="4" max="5" width="11.42578125" style="171"/>
    <col min="6" max="6" width="14.5703125" style="171" customWidth="1"/>
    <col min="7" max="7" width="14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225"/>
      <c r="C8" s="225"/>
      <c r="D8" s="172"/>
      <c r="E8" s="225"/>
      <c r="F8" s="225"/>
      <c r="G8" s="225"/>
    </row>
    <row r="9" spans="2:7" x14ac:dyDescent="0.25">
      <c r="B9" s="225"/>
      <c r="C9" s="225"/>
      <c r="D9" s="172"/>
      <c r="E9" s="225"/>
      <c r="F9" s="225"/>
      <c r="G9" s="225"/>
    </row>
    <row r="10" spans="2:7" x14ac:dyDescent="0.25">
      <c r="B10" s="226" t="s">
        <v>0</v>
      </c>
      <c r="C10" s="252" t="s">
        <v>71</v>
      </c>
      <c r="D10" s="227"/>
      <c r="E10" s="306" t="s">
        <v>73</v>
      </c>
      <c r="F10" s="307"/>
      <c r="G10" s="260">
        <v>12000</v>
      </c>
    </row>
    <row r="11" spans="2:7" x14ac:dyDescent="0.25">
      <c r="B11" s="249" t="s">
        <v>1</v>
      </c>
      <c r="C11" s="175" t="s">
        <v>72</v>
      </c>
      <c r="D11" s="227"/>
      <c r="E11" s="308" t="s">
        <v>2</v>
      </c>
      <c r="F11" s="309"/>
      <c r="G11" s="253" t="s">
        <v>143</v>
      </c>
    </row>
    <row r="12" spans="2:7" x14ac:dyDescent="0.25">
      <c r="B12" s="249" t="s">
        <v>3</v>
      </c>
      <c r="C12" s="250" t="s">
        <v>4</v>
      </c>
      <c r="D12" s="227"/>
      <c r="E12" s="308" t="s">
        <v>147</v>
      </c>
      <c r="F12" s="309"/>
      <c r="G12" s="254">
        <v>1500</v>
      </c>
    </row>
    <row r="13" spans="2:7" x14ac:dyDescent="0.25">
      <c r="B13" s="249" t="s">
        <v>6</v>
      </c>
      <c r="C13" s="251" t="str">
        <f>'[1]Acelga crespa'!$C$9</f>
        <v>BIO BIO</v>
      </c>
      <c r="D13" s="227"/>
      <c r="E13" s="255" t="s">
        <v>7</v>
      </c>
      <c r="F13" s="256"/>
      <c r="G13" s="257">
        <f>(G10*G12)</f>
        <v>18000000</v>
      </c>
    </row>
    <row r="14" spans="2:7" x14ac:dyDescent="0.25">
      <c r="B14" s="249" t="s">
        <v>8</v>
      </c>
      <c r="C14" s="250" t="str">
        <f>'[1]Acelga crespa'!$C$10</f>
        <v>CONCEPCION</v>
      </c>
      <c r="D14" s="227"/>
      <c r="E14" s="308" t="s">
        <v>9</v>
      </c>
      <c r="F14" s="309"/>
      <c r="G14" s="253" t="s">
        <v>63</v>
      </c>
    </row>
    <row r="15" spans="2:7" x14ac:dyDescent="0.25">
      <c r="B15" s="249" t="s">
        <v>10</v>
      </c>
      <c r="C15" s="250" t="s">
        <v>62</v>
      </c>
      <c r="D15" s="227"/>
      <c r="E15" s="308" t="s">
        <v>11</v>
      </c>
      <c r="F15" s="309"/>
      <c r="G15" s="258" t="s">
        <v>74</v>
      </c>
    </row>
    <row r="16" spans="2:7" x14ac:dyDescent="0.25">
      <c r="B16" s="249" t="s">
        <v>12</v>
      </c>
      <c r="C16" s="301">
        <v>44727</v>
      </c>
      <c r="D16" s="227"/>
      <c r="E16" s="310" t="s">
        <v>13</v>
      </c>
      <c r="F16" s="311"/>
      <c r="G16" s="259" t="s">
        <v>14</v>
      </c>
    </row>
    <row r="17" spans="2:7" x14ac:dyDescent="0.25">
      <c r="B17" s="228"/>
      <c r="C17" s="229"/>
      <c r="D17" s="225"/>
      <c r="E17" s="230"/>
      <c r="F17" s="230"/>
      <c r="G17" s="231"/>
    </row>
    <row r="18" spans="2:7" x14ac:dyDescent="0.25">
      <c r="B18" s="302" t="s">
        <v>15</v>
      </c>
      <c r="C18" s="303"/>
      <c r="D18" s="303"/>
      <c r="E18" s="303"/>
      <c r="F18" s="303"/>
      <c r="G18" s="303"/>
    </row>
    <row r="19" spans="2:7" x14ac:dyDescent="0.25">
      <c r="B19" s="230"/>
      <c r="C19" s="234"/>
      <c r="D19" s="234"/>
      <c r="E19" s="234"/>
      <c r="F19" s="230"/>
      <c r="G19" s="230"/>
    </row>
    <row r="20" spans="2:7" x14ac:dyDescent="0.25">
      <c r="B20" s="236" t="s">
        <v>16</v>
      </c>
      <c r="C20" s="193"/>
      <c r="D20" s="193"/>
      <c r="E20" s="193"/>
      <c r="F20" s="193"/>
      <c r="G20" s="193"/>
    </row>
    <row r="21" spans="2:7" x14ac:dyDescent="0.25">
      <c r="B21" s="237" t="s">
        <v>17</v>
      </c>
      <c r="C21" s="237" t="s">
        <v>18</v>
      </c>
      <c r="D21" s="237" t="s">
        <v>19</v>
      </c>
      <c r="E21" s="237" t="s">
        <v>20</v>
      </c>
      <c r="F21" s="237" t="s">
        <v>21</v>
      </c>
      <c r="G21" s="237" t="s">
        <v>22</v>
      </c>
    </row>
    <row r="22" spans="2:7" x14ac:dyDescent="0.25">
      <c r="B22" s="261" t="s">
        <v>75</v>
      </c>
      <c r="C22" s="173" t="s">
        <v>149</v>
      </c>
      <c r="D22" s="262">
        <v>6</v>
      </c>
      <c r="E22" s="174" t="s">
        <v>76</v>
      </c>
      <c r="F22" s="263">
        <v>30000</v>
      </c>
      <c r="G22" s="257">
        <f>(D22*F22)</f>
        <v>180000</v>
      </c>
    </row>
    <row r="23" spans="2:7" x14ac:dyDescent="0.25">
      <c r="B23" s="264" t="s">
        <v>77</v>
      </c>
      <c r="C23" s="173" t="s">
        <v>149</v>
      </c>
      <c r="D23" s="265">
        <v>2</v>
      </c>
      <c r="E23" s="174" t="s">
        <v>78</v>
      </c>
      <c r="F23" s="263">
        <v>30000</v>
      </c>
      <c r="G23" s="257">
        <f t="shared" ref="G23:G32" si="0">(D23*F23)</f>
        <v>60000</v>
      </c>
    </row>
    <row r="24" spans="2:7" x14ac:dyDescent="0.25">
      <c r="B24" s="264" t="s">
        <v>79</v>
      </c>
      <c r="C24" s="173" t="s">
        <v>149</v>
      </c>
      <c r="D24" s="265">
        <v>5</v>
      </c>
      <c r="E24" s="174" t="s">
        <v>76</v>
      </c>
      <c r="F24" s="263">
        <v>30000</v>
      </c>
      <c r="G24" s="257">
        <f t="shared" si="0"/>
        <v>150000</v>
      </c>
    </row>
    <row r="25" spans="2:7" x14ac:dyDescent="0.25">
      <c r="B25" s="261" t="s">
        <v>80</v>
      </c>
      <c r="C25" s="173" t="s">
        <v>149</v>
      </c>
      <c r="D25" s="262">
        <v>4</v>
      </c>
      <c r="E25" s="174" t="s">
        <v>76</v>
      </c>
      <c r="F25" s="263">
        <v>30000</v>
      </c>
      <c r="G25" s="257">
        <f t="shared" si="0"/>
        <v>120000</v>
      </c>
    </row>
    <row r="26" spans="2:7" x14ac:dyDescent="0.25">
      <c r="B26" s="261" t="s">
        <v>81</v>
      </c>
      <c r="C26" s="173" t="s">
        <v>149</v>
      </c>
      <c r="D26" s="262">
        <v>20</v>
      </c>
      <c r="E26" s="174" t="s">
        <v>76</v>
      </c>
      <c r="F26" s="263">
        <v>30000</v>
      </c>
      <c r="G26" s="257">
        <f t="shared" si="0"/>
        <v>600000</v>
      </c>
    </row>
    <row r="27" spans="2:7" x14ac:dyDescent="0.25">
      <c r="B27" s="261" t="s">
        <v>82</v>
      </c>
      <c r="C27" s="173" t="s">
        <v>149</v>
      </c>
      <c r="D27" s="262">
        <v>1</v>
      </c>
      <c r="E27" s="175" t="s">
        <v>83</v>
      </c>
      <c r="F27" s="263">
        <v>30000</v>
      </c>
      <c r="G27" s="257">
        <f t="shared" si="0"/>
        <v>30000</v>
      </c>
    </row>
    <row r="28" spans="2:7" x14ac:dyDescent="0.25">
      <c r="B28" s="261" t="s">
        <v>84</v>
      </c>
      <c r="C28" s="173" t="s">
        <v>149</v>
      </c>
      <c r="D28" s="262">
        <v>1</v>
      </c>
      <c r="E28" s="174" t="s">
        <v>85</v>
      </c>
      <c r="F28" s="263">
        <v>30000</v>
      </c>
      <c r="G28" s="257">
        <f t="shared" si="0"/>
        <v>30000</v>
      </c>
    </row>
    <row r="29" spans="2:7" x14ac:dyDescent="0.25">
      <c r="B29" s="261" t="s">
        <v>86</v>
      </c>
      <c r="C29" s="173" t="s">
        <v>149</v>
      </c>
      <c r="D29" s="262">
        <v>1</v>
      </c>
      <c r="E29" s="174" t="s">
        <v>76</v>
      </c>
      <c r="F29" s="263">
        <v>30000</v>
      </c>
      <c r="G29" s="257">
        <f t="shared" si="0"/>
        <v>30000</v>
      </c>
    </row>
    <row r="30" spans="2:7" x14ac:dyDescent="0.25">
      <c r="B30" s="261" t="s">
        <v>87</v>
      </c>
      <c r="C30" s="173" t="s">
        <v>149</v>
      </c>
      <c r="D30" s="262">
        <v>3</v>
      </c>
      <c r="E30" s="174" t="s">
        <v>76</v>
      </c>
      <c r="F30" s="263">
        <v>30000</v>
      </c>
      <c r="G30" s="257">
        <f t="shared" si="0"/>
        <v>90000</v>
      </c>
    </row>
    <row r="31" spans="2:7" x14ac:dyDescent="0.25">
      <c r="B31" s="261" t="s">
        <v>65</v>
      </c>
      <c r="C31" s="173" t="s">
        <v>149</v>
      </c>
      <c r="D31" s="262">
        <v>16</v>
      </c>
      <c r="E31" s="174" t="s">
        <v>88</v>
      </c>
      <c r="F31" s="263">
        <v>30000</v>
      </c>
      <c r="G31" s="257">
        <f t="shared" si="0"/>
        <v>480000</v>
      </c>
    </row>
    <row r="32" spans="2:7" x14ac:dyDescent="0.25">
      <c r="B32" s="261" t="s">
        <v>64</v>
      </c>
      <c r="C32" s="173" t="s">
        <v>149</v>
      </c>
      <c r="D32" s="262">
        <v>14.5</v>
      </c>
      <c r="E32" s="174" t="s">
        <v>89</v>
      </c>
      <c r="F32" s="263">
        <v>30000</v>
      </c>
      <c r="G32" s="257">
        <f t="shared" si="0"/>
        <v>435000</v>
      </c>
    </row>
    <row r="33" spans="2:7" x14ac:dyDescent="0.25">
      <c r="B33" s="238" t="s">
        <v>23</v>
      </c>
      <c r="C33" s="239"/>
      <c r="D33" s="239"/>
      <c r="E33" s="239"/>
      <c r="F33" s="240"/>
      <c r="G33" s="241">
        <f>SUM(G22:G32)</f>
        <v>2205000</v>
      </c>
    </row>
    <row r="34" spans="2:7" x14ac:dyDescent="0.25">
      <c r="B34" s="232"/>
      <c r="C34" s="233"/>
      <c r="D34" s="233"/>
      <c r="E34" s="233"/>
      <c r="F34" s="235"/>
      <c r="G34" s="235"/>
    </row>
    <row r="35" spans="2:7" x14ac:dyDescent="0.25">
      <c r="B35" s="176" t="s">
        <v>24</v>
      </c>
      <c r="C35" s="177"/>
      <c r="D35" s="178"/>
      <c r="E35" s="178"/>
      <c r="F35" s="179"/>
      <c r="G35" s="179"/>
    </row>
    <row r="36" spans="2:7" x14ac:dyDescent="0.25">
      <c r="B36" s="242" t="s">
        <v>17</v>
      </c>
      <c r="C36" s="243" t="s">
        <v>18</v>
      </c>
      <c r="D36" s="243" t="s">
        <v>19</v>
      </c>
      <c r="E36" s="242" t="s">
        <v>20</v>
      </c>
      <c r="F36" s="243" t="s">
        <v>21</v>
      </c>
      <c r="G36" s="242" t="s">
        <v>22</v>
      </c>
    </row>
    <row r="37" spans="2:7" x14ac:dyDescent="0.25">
      <c r="B37" s="266" t="s">
        <v>27</v>
      </c>
      <c r="C37" s="267" t="s">
        <v>151</v>
      </c>
      <c r="D37" s="292">
        <v>0.4</v>
      </c>
      <c r="E37" s="267" t="s">
        <v>83</v>
      </c>
      <c r="F37" s="269">
        <v>40000</v>
      </c>
      <c r="G37" s="268">
        <v>10000</v>
      </c>
    </row>
    <row r="38" spans="2:7" x14ac:dyDescent="0.25">
      <c r="B38" s="266" t="s">
        <v>90</v>
      </c>
      <c r="C38" s="267" t="s">
        <v>151</v>
      </c>
      <c r="D38" s="292">
        <v>0.4</v>
      </c>
      <c r="E38" s="267" t="s">
        <v>83</v>
      </c>
      <c r="F38" s="269">
        <v>40000</v>
      </c>
      <c r="G38" s="268">
        <v>10000</v>
      </c>
    </row>
    <row r="39" spans="2:7" x14ac:dyDescent="0.25">
      <c r="B39" s="244" t="s">
        <v>25</v>
      </c>
      <c r="C39" s="245"/>
      <c r="D39" s="245"/>
      <c r="E39" s="245"/>
      <c r="F39" s="246"/>
      <c r="G39" s="247">
        <f>SUM(G37:G38)</f>
        <v>20000</v>
      </c>
    </row>
    <row r="40" spans="2:7" x14ac:dyDescent="0.25">
      <c r="B40" s="180"/>
      <c r="C40" s="181"/>
      <c r="D40" s="181"/>
      <c r="E40" s="181"/>
      <c r="F40" s="182"/>
      <c r="G40" s="182"/>
    </row>
    <row r="41" spans="2:7" x14ac:dyDescent="0.25">
      <c r="B41" s="176" t="s">
        <v>26</v>
      </c>
      <c r="C41" s="177"/>
      <c r="D41" s="178"/>
      <c r="E41" s="178"/>
      <c r="F41" s="179"/>
      <c r="G41" s="179"/>
    </row>
    <row r="42" spans="2:7" x14ac:dyDescent="0.25">
      <c r="B42" s="242" t="s">
        <v>17</v>
      </c>
      <c r="C42" s="242" t="s">
        <v>18</v>
      </c>
      <c r="D42" s="242" t="s">
        <v>19</v>
      </c>
      <c r="E42" s="242" t="s">
        <v>20</v>
      </c>
      <c r="F42" s="243" t="s">
        <v>21</v>
      </c>
      <c r="G42" s="242" t="s">
        <v>22</v>
      </c>
    </row>
    <row r="43" spans="2:7" x14ac:dyDescent="0.25">
      <c r="B43" s="270" t="s">
        <v>86</v>
      </c>
      <c r="C43" s="271" t="s">
        <v>150</v>
      </c>
      <c r="D43" s="272">
        <v>1</v>
      </c>
      <c r="E43" s="271" t="s">
        <v>76</v>
      </c>
      <c r="F43" s="272">
        <v>45000</v>
      </c>
      <c r="G43" s="273">
        <f t="shared" ref="G43" si="1">F43*D43</f>
        <v>45000</v>
      </c>
    </row>
    <row r="44" spans="2:7" x14ac:dyDescent="0.25">
      <c r="B44" s="244" t="s">
        <v>28</v>
      </c>
      <c r="C44" s="245"/>
      <c r="D44" s="245"/>
      <c r="E44" s="245"/>
      <c r="F44" s="246"/>
      <c r="G44" s="248">
        <f>SUM(G43:G43)</f>
        <v>45000</v>
      </c>
    </row>
    <row r="45" spans="2:7" x14ac:dyDescent="0.25">
      <c r="B45" s="180"/>
      <c r="C45" s="181"/>
      <c r="D45" s="181"/>
      <c r="E45" s="181"/>
      <c r="F45" s="182"/>
      <c r="G45" s="182"/>
    </row>
    <row r="46" spans="2:7" x14ac:dyDescent="0.25">
      <c r="B46" s="176" t="s">
        <v>29</v>
      </c>
      <c r="C46" s="177"/>
      <c r="D46" s="178"/>
      <c r="E46" s="178"/>
      <c r="F46" s="179"/>
      <c r="G46" s="179"/>
    </row>
    <row r="47" spans="2:7" ht="25.5" x14ac:dyDescent="0.25">
      <c r="B47" s="243" t="s">
        <v>30</v>
      </c>
      <c r="C47" s="243" t="s">
        <v>31</v>
      </c>
      <c r="D47" s="243" t="s">
        <v>32</v>
      </c>
      <c r="E47" s="243" t="s">
        <v>20</v>
      </c>
      <c r="F47" s="243" t="s">
        <v>21</v>
      </c>
      <c r="G47" s="243" t="s">
        <v>22</v>
      </c>
    </row>
    <row r="48" spans="2:7" x14ac:dyDescent="0.25">
      <c r="B48" s="274" t="s">
        <v>66</v>
      </c>
      <c r="C48" s="275"/>
      <c r="D48" s="276"/>
      <c r="E48" s="275"/>
      <c r="F48" s="277"/>
      <c r="G48" s="278"/>
    </row>
    <row r="49" spans="2:7" x14ac:dyDescent="0.25">
      <c r="B49" s="279" t="s">
        <v>91</v>
      </c>
      <c r="C49" s="183" t="s">
        <v>34</v>
      </c>
      <c r="D49" s="280">
        <v>5</v>
      </c>
      <c r="E49" s="184" t="s">
        <v>76</v>
      </c>
      <c r="F49" s="273">
        <v>962000</v>
      </c>
      <c r="G49" s="281">
        <f>F49*D49</f>
        <v>4810000</v>
      </c>
    </row>
    <row r="50" spans="2:7" x14ac:dyDescent="0.25">
      <c r="B50" s="282" t="s">
        <v>33</v>
      </c>
      <c r="C50" s="185"/>
      <c r="D50" s="283"/>
      <c r="E50" s="186"/>
      <c r="F50" s="284"/>
      <c r="G50" s="281"/>
    </row>
    <row r="51" spans="2:7" x14ac:dyDescent="0.25">
      <c r="B51" s="279" t="s">
        <v>67</v>
      </c>
      <c r="C51" s="183" t="s">
        <v>34</v>
      </c>
      <c r="D51" s="285">
        <v>100</v>
      </c>
      <c r="E51" s="184" t="s">
        <v>83</v>
      </c>
      <c r="F51" s="273">
        <v>290</v>
      </c>
      <c r="G51" s="281">
        <f t="shared" ref="G51:G52" si="2">F51*D51</f>
        <v>29000</v>
      </c>
    </row>
    <row r="52" spans="2:7" x14ac:dyDescent="0.25">
      <c r="B52" s="279" t="s">
        <v>92</v>
      </c>
      <c r="C52" s="183" t="s">
        <v>34</v>
      </c>
      <c r="D52" s="285">
        <v>100</v>
      </c>
      <c r="E52" s="184" t="s">
        <v>93</v>
      </c>
      <c r="F52" s="273">
        <v>650</v>
      </c>
      <c r="G52" s="281">
        <f t="shared" si="2"/>
        <v>65000</v>
      </c>
    </row>
    <row r="53" spans="2:7" x14ac:dyDescent="0.25">
      <c r="B53" s="282" t="s">
        <v>36</v>
      </c>
      <c r="C53" s="185"/>
      <c r="D53" s="283"/>
      <c r="E53" s="185"/>
      <c r="F53" s="284"/>
      <c r="G53" s="281"/>
    </row>
    <row r="54" spans="2:7" x14ac:dyDescent="0.25">
      <c r="B54" s="261" t="s">
        <v>94</v>
      </c>
      <c r="C54" s="183" t="s">
        <v>34</v>
      </c>
      <c r="D54" s="285">
        <v>2</v>
      </c>
      <c r="E54" s="184" t="s">
        <v>95</v>
      </c>
      <c r="F54" s="273">
        <v>15000</v>
      </c>
      <c r="G54" s="281">
        <f t="shared" ref="G54:G57" si="3">F54*D54</f>
        <v>30000</v>
      </c>
    </row>
    <row r="55" spans="2:7" x14ac:dyDescent="0.25">
      <c r="B55" s="261" t="s">
        <v>96</v>
      </c>
      <c r="C55" s="183" t="s">
        <v>68</v>
      </c>
      <c r="D55" s="285">
        <v>3</v>
      </c>
      <c r="E55" s="184" t="s">
        <v>97</v>
      </c>
      <c r="F55" s="273">
        <v>15500</v>
      </c>
      <c r="G55" s="281">
        <f t="shared" si="3"/>
        <v>46500</v>
      </c>
    </row>
    <row r="56" spans="2:7" x14ac:dyDescent="0.25">
      <c r="B56" s="261" t="s">
        <v>98</v>
      </c>
      <c r="C56" s="183" t="s">
        <v>68</v>
      </c>
      <c r="D56" s="285">
        <v>1</v>
      </c>
      <c r="E56" s="184" t="s">
        <v>99</v>
      </c>
      <c r="F56" s="273">
        <v>120000</v>
      </c>
      <c r="G56" s="281">
        <f t="shared" si="3"/>
        <v>120000</v>
      </c>
    </row>
    <row r="57" spans="2:7" x14ac:dyDescent="0.25">
      <c r="B57" s="279" t="s">
        <v>100</v>
      </c>
      <c r="C57" s="183" t="s">
        <v>18</v>
      </c>
      <c r="D57" s="285">
        <v>580</v>
      </c>
      <c r="E57" s="286" t="s">
        <v>101</v>
      </c>
      <c r="F57" s="273">
        <v>300</v>
      </c>
      <c r="G57" s="281">
        <f t="shared" si="3"/>
        <v>174000</v>
      </c>
    </row>
    <row r="58" spans="2:7" x14ac:dyDescent="0.25">
      <c r="B58" s="244" t="s">
        <v>35</v>
      </c>
      <c r="C58" s="245"/>
      <c r="D58" s="245"/>
      <c r="E58" s="245"/>
      <c r="F58" s="246"/>
      <c r="G58" s="248">
        <f>SUM(G48:G57)</f>
        <v>5274500</v>
      </c>
    </row>
    <row r="59" spans="2:7" x14ac:dyDescent="0.25">
      <c r="B59" s="180"/>
      <c r="C59" s="181"/>
      <c r="D59" s="181"/>
      <c r="E59" s="187"/>
      <c r="F59" s="182"/>
      <c r="G59" s="182"/>
    </row>
    <row r="60" spans="2:7" x14ac:dyDescent="0.25">
      <c r="B60" s="176" t="s">
        <v>36</v>
      </c>
      <c r="C60" s="177"/>
      <c r="D60" s="178"/>
      <c r="E60" s="178"/>
      <c r="F60" s="179"/>
      <c r="G60" s="179"/>
    </row>
    <row r="61" spans="2:7" ht="25.5" x14ac:dyDescent="0.25">
      <c r="B61" s="242" t="s">
        <v>37</v>
      </c>
      <c r="C61" s="243" t="s">
        <v>31</v>
      </c>
      <c r="D61" s="243" t="s">
        <v>32</v>
      </c>
      <c r="E61" s="242" t="s">
        <v>20</v>
      </c>
      <c r="F61" s="243" t="s">
        <v>21</v>
      </c>
      <c r="G61" s="242" t="s">
        <v>22</v>
      </c>
    </row>
    <row r="62" spans="2:7" x14ac:dyDescent="0.25">
      <c r="B62" s="287" t="s">
        <v>102</v>
      </c>
      <c r="C62" s="185" t="s">
        <v>103</v>
      </c>
      <c r="D62" s="294">
        <v>6</v>
      </c>
      <c r="E62" s="185" t="s">
        <v>104</v>
      </c>
      <c r="F62" s="288">
        <v>14000</v>
      </c>
      <c r="G62" s="289">
        <f>+D62*F62</f>
        <v>84000</v>
      </c>
    </row>
    <row r="63" spans="2:7" x14ac:dyDescent="0.25">
      <c r="B63" s="244" t="s">
        <v>38</v>
      </c>
      <c r="C63" s="245"/>
      <c r="D63" s="245"/>
      <c r="E63" s="245"/>
      <c r="F63" s="246"/>
      <c r="G63" s="248">
        <f>SUM(G62)</f>
        <v>84000</v>
      </c>
    </row>
    <row r="64" spans="2:7" x14ac:dyDescent="0.25">
      <c r="B64" s="188"/>
      <c r="C64" s="188"/>
      <c r="D64" s="188"/>
      <c r="E64" s="188"/>
      <c r="F64" s="189"/>
      <c r="G64" s="189"/>
    </row>
    <row r="65" spans="2:7" x14ac:dyDescent="0.25">
      <c r="B65" s="236" t="s">
        <v>39</v>
      </c>
      <c r="C65" s="295"/>
      <c r="D65" s="295"/>
      <c r="E65" s="295"/>
      <c r="F65" s="295"/>
      <c r="G65" s="296">
        <f>G33+G39+G44+G58+G63</f>
        <v>7628500</v>
      </c>
    </row>
    <row r="66" spans="2:7" x14ac:dyDescent="0.25">
      <c r="B66" s="297" t="s">
        <v>40</v>
      </c>
      <c r="C66" s="298"/>
      <c r="D66" s="298"/>
      <c r="E66" s="298"/>
      <c r="F66" s="298"/>
      <c r="G66" s="299">
        <f>G65*0.05</f>
        <v>381425</v>
      </c>
    </row>
    <row r="67" spans="2:7" x14ac:dyDescent="0.25">
      <c r="B67" s="236" t="s">
        <v>41</v>
      </c>
      <c r="C67" s="295"/>
      <c r="D67" s="295"/>
      <c r="E67" s="295"/>
      <c r="F67" s="295"/>
      <c r="G67" s="296">
        <f>G66+G65</f>
        <v>8009925</v>
      </c>
    </row>
    <row r="68" spans="2:7" x14ac:dyDescent="0.25">
      <c r="B68" s="297" t="s">
        <v>42</v>
      </c>
      <c r="C68" s="298"/>
      <c r="D68" s="298"/>
      <c r="E68" s="298"/>
      <c r="F68" s="298"/>
      <c r="G68" s="299">
        <f>G13</f>
        <v>18000000</v>
      </c>
    </row>
    <row r="69" spans="2:7" x14ac:dyDescent="0.25">
      <c r="B69" s="236" t="s">
        <v>43</v>
      </c>
      <c r="C69" s="295"/>
      <c r="D69" s="295"/>
      <c r="E69" s="295"/>
      <c r="F69" s="295"/>
      <c r="G69" s="300">
        <f>G68-G67</f>
        <v>9990075</v>
      </c>
    </row>
    <row r="70" spans="2:7" x14ac:dyDescent="0.25">
      <c r="B70" s="190" t="s">
        <v>145</v>
      </c>
      <c r="C70" s="191"/>
      <c r="D70" s="191"/>
      <c r="E70" s="191"/>
      <c r="F70" s="191"/>
      <c r="G70" s="192"/>
    </row>
    <row r="71" spans="2:7" ht="13.5" thickBot="1" x14ac:dyDescent="0.3">
      <c r="B71" s="193"/>
      <c r="C71" s="191"/>
      <c r="D71" s="191"/>
      <c r="E71" s="191"/>
      <c r="F71" s="191"/>
      <c r="G71" s="192"/>
    </row>
    <row r="72" spans="2:7" x14ac:dyDescent="0.25">
      <c r="B72" s="194" t="s">
        <v>146</v>
      </c>
      <c r="C72" s="195"/>
      <c r="D72" s="195"/>
      <c r="E72" s="195"/>
      <c r="F72" s="196"/>
      <c r="G72" s="192"/>
    </row>
    <row r="73" spans="2:7" x14ac:dyDescent="0.25">
      <c r="B73" s="197" t="s">
        <v>46</v>
      </c>
      <c r="C73" s="198"/>
      <c r="D73" s="198"/>
      <c r="E73" s="198"/>
      <c r="F73" s="199"/>
      <c r="G73" s="192"/>
    </row>
    <row r="74" spans="2:7" x14ac:dyDescent="0.25">
      <c r="B74" s="197" t="s">
        <v>47</v>
      </c>
      <c r="C74" s="198"/>
      <c r="D74" s="198"/>
      <c r="E74" s="198"/>
      <c r="F74" s="199"/>
      <c r="G74" s="192"/>
    </row>
    <row r="75" spans="2:7" x14ac:dyDescent="0.25">
      <c r="B75" s="197" t="s">
        <v>48</v>
      </c>
      <c r="C75" s="198"/>
      <c r="D75" s="198"/>
      <c r="E75" s="198"/>
      <c r="F75" s="199"/>
      <c r="G75" s="192"/>
    </row>
    <row r="76" spans="2:7" x14ac:dyDescent="0.25">
      <c r="B76" s="197" t="s">
        <v>49</v>
      </c>
      <c r="C76" s="198"/>
      <c r="D76" s="198"/>
      <c r="E76" s="198"/>
      <c r="F76" s="199"/>
      <c r="G76" s="192"/>
    </row>
    <row r="77" spans="2:7" x14ac:dyDescent="0.25">
      <c r="B77" s="197" t="s">
        <v>50</v>
      </c>
      <c r="C77" s="198"/>
      <c r="D77" s="198"/>
      <c r="E77" s="198"/>
      <c r="F77" s="199"/>
      <c r="G77" s="192"/>
    </row>
    <row r="78" spans="2:7" ht="13.5" thickBot="1" x14ac:dyDescent="0.3">
      <c r="B78" s="200" t="s">
        <v>51</v>
      </c>
      <c r="C78" s="201"/>
      <c r="D78" s="201"/>
      <c r="E78" s="201"/>
      <c r="F78" s="202"/>
      <c r="G78" s="192"/>
    </row>
    <row r="79" spans="2:7" x14ac:dyDescent="0.25">
      <c r="B79" s="193"/>
      <c r="C79" s="198"/>
      <c r="D79" s="198"/>
      <c r="E79" s="198"/>
      <c r="F79" s="198"/>
      <c r="G79" s="192"/>
    </row>
    <row r="80" spans="2:7" ht="13.5" thickBot="1" x14ac:dyDescent="0.3">
      <c r="B80" s="304" t="s">
        <v>52</v>
      </c>
      <c r="C80" s="305"/>
      <c r="D80" s="203"/>
      <c r="E80" s="204"/>
      <c r="F80" s="204"/>
      <c r="G80" s="192"/>
    </row>
    <row r="81" spans="2:7" x14ac:dyDescent="0.25">
      <c r="B81" s="205" t="s">
        <v>37</v>
      </c>
      <c r="C81" s="206" t="s">
        <v>53</v>
      </c>
      <c r="D81" s="207" t="s">
        <v>54</v>
      </c>
      <c r="E81" s="204"/>
      <c r="F81" s="204"/>
      <c r="G81" s="192"/>
    </row>
    <row r="82" spans="2:7" x14ac:dyDescent="0.25">
      <c r="B82" s="208" t="s">
        <v>55</v>
      </c>
      <c r="C82" s="209">
        <f>G33</f>
        <v>2205000</v>
      </c>
      <c r="D82" s="210">
        <f>(C82/C88)</f>
        <v>0.27528347643704532</v>
      </c>
      <c r="E82" s="204"/>
      <c r="F82" s="204"/>
      <c r="G82" s="192"/>
    </row>
    <row r="83" spans="2:7" x14ac:dyDescent="0.25">
      <c r="B83" s="208" t="s">
        <v>56</v>
      </c>
      <c r="C83" s="293">
        <f>G39</f>
        <v>20000</v>
      </c>
      <c r="D83" s="210">
        <v>0</v>
      </c>
      <c r="E83" s="204"/>
      <c r="F83" s="204"/>
      <c r="G83" s="192"/>
    </row>
    <row r="84" spans="2:7" x14ac:dyDescent="0.25">
      <c r="B84" s="208" t="s">
        <v>57</v>
      </c>
      <c r="C84" s="209">
        <f>G44</f>
        <v>45000</v>
      </c>
      <c r="D84" s="210">
        <f>(C84/C88)</f>
        <v>5.6180301313682708E-3</v>
      </c>
      <c r="E84" s="204"/>
      <c r="F84" s="204"/>
      <c r="G84" s="192"/>
    </row>
    <row r="85" spans="2:7" x14ac:dyDescent="0.25">
      <c r="B85" s="208" t="s">
        <v>30</v>
      </c>
      <c r="C85" s="209">
        <f>G58</f>
        <v>5274500</v>
      </c>
      <c r="D85" s="210">
        <f>(C85/C88)</f>
        <v>0.65849555395337656</v>
      </c>
      <c r="E85" s="204"/>
      <c r="F85" s="204"/>
      <c r="G85" s="192"/>
    </row>
    <row r="86" spans="2:7" x14ac:dyDescent="0.25">
      <c r="B86" s="208" t="s">
        <v>58</v>
      </c>
      <c r="C86" s="211">
        <f>G63</f>
        <v>84000</v>
      </c>
      <c r="D86" s="210">
        <f>(C86/C88)</f>
        <v>1.0486989578554106E-2</v>
      </c>
      <c r="E86" s="212"/>
      <c r="F86" s="212"/>
      <c r="G86" s="192"/>
    </row>
    <row r="87" spans="2:7" x14ac:dyDescent="0.25">
      <c r="B87" s="208" t="s">
        <v>59</v>
      </c>
      <c r="C87" s="211">
        <f>(C82+C83+C84+C85+C86)*0.05</f>
        <v>381425</v>
      </c>
      <c r="D87" s="210">
        <f>(C87/C88)</f>
        <v>4.7619047619047616E-2</v>
      </c>
      <c r="E87" s="212"/>
      <c r="F87" s="212"/>
      <c r="G87" s="192"/>
    </row>
    <row r="88" spans="2:7" ht="13.5" thickBot="1" x14ac:dyDescent="0.3">
      <c r="B88" s="213" t="s">
        <v>60</v>
      </c>
      <c r="C88" s="214">
        <f>SUM(C82:C87)</f>
        <v>8009925</v>
      </c>
      <c r="D88" s="215">
        <f>SUM(D82:D87)</f>
        <v>0.99750309771939172</v>
      </c>
      <c r="E88" s="212"/>
      <c r="F88" s="212"/>
      <c r="G88" s="192"/>
    </row>
    <row r="89" spans="2:7" x14ac:dyDescent="0.25">
      <c r="B89" s="193"/>
      <c r="C89" s="191"/>
      <c r="D89" s="191"/>
      <c r="E89" s="191"/>
      <c r="F89" s="191"/>
      <c r="G89" s="192"/>
    </row>
    <row r="90" spans="2:7" x14ac:dyDescent="0.25">
      <c r="B90" s="170"/>
      <c r="C90" s="191"/>
      <c r="D90" s="191"/>
      <c r="E90" s="191"/>
      <c r="F90" s="191"/>
      <c r="G90" s="192"/>
    </row>
    <row r="91" spans="2:7" ht="13.5" thickBot="1" x14ac:dyDescent="0.3">
      <c r="B91" s="216"/>
      <c r="C91" s="217" t="s">
        <v>108</v>
      </c>
      <c r="D91" s="218"/>
      <c r="E91" s="219"/>
      <c r="F91" s="220"/>
      <c r="G91" s="192"/>
    </row>
    <row r="92" spans="2:7" x14ac:dyDescent="0.25">
      <c r="B92" s="221" t="s">
        <v>109</v>
      </c>
      <c r="C92" s="290">
        <v>11000</v>
      </c>
      <c r="D92" s="290">
        <v>12000</v>
      </c>
      <c r="E92" s="291">
        <v>13000</v>
      </c>
      <c r="F92" s="222"/>
      <c r="G92" s="223"/>
    </row>
    <row r="93" spans="2:7" ht="13.5" thickBot="1" x14ac:dyDescent="0.3">
      <c r="B93" s="213" t="s">
        <v>148</v>
      </c>
      <c r="C93" s="214">
        <f>(G67/C92)</f>
        <v>728.17499999999995</v>
      </c>
      <c r="D93" s="214">
        <f>(G67/D92)</f>
        <v>667.49374999999998</v>
      </c>
      <c r="E93" s="224">
        <f>(G67/E92)</f>
        <v>616.14807692307693</v>
      </c>
      <c r="F93" s="222"/>
      <c r="G93" s="223"/>
    </row>
    <row r="94" spans="2:7" x14ac:dyDescent="0.25">
      <c r="B94" s="190" t="s">
        <v>61</v>
      </c>
      <c r="C94" s="198"/>
      <c r="D94" s="198"/>
      <c r="E94" s="198"/>
      <c r="F94" s="198"/>
      <c r="G94" s="198"/>
    </row>
  </sheetData>
  <mergeCells count="8">
    <mergeCell ref="B18:G18"/>
    <mergeCell ref="B80:C80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126</v>
      </c>
      <c r="C9" s="5"/>
      <c r="D9" s="316" t="s">
        <v>128</v>
      </c>
      <c r="E9" s="316"/>
      <c r="F9" s="112">
        <v>50</v>
      </c>
    </row>
    <row r="10" spans="1:6" ht="15" customHeight="1" x14ac:dyDescent="0.25">
      <c r="A10" s="6" t="s">
        <v>1</v>
      </c>
      <c r="B10" s="107" t="s">
        <v>127</v>
      </c>
      <c r="C10" s="7"/>
      <c r="D10" s="317" t="s">
        <v>2</v>
      </c>
      <c r="E10" s="318"/>
      <c r="F10" s="101" t="s">
        <v>121</v>
      </c>
    </row>
    <row r="11" spans="1:6" ht="27" customHeight="1" x14ac:dyDescent="0.25">
      <c r="A11" s="6" t="s">
        <v>3</v>
      </c>
      <c r="B11" s="107" t="s">
        <v>105</v>
      </c>
      <c r="C11" s="7"/>
      <c r="D11" s="319" t="s">
        <v>5</v>
      </c>
      <c r="E11" s="318"/>
      <c r="F11" s="113">
        <v>33000</v>
      </c>
    </row>
    <row r="12" spans="1:6" x14ac:dyDescent="0.25">
      <c r="A12" s="6" t="s">
        <v>6</v>
      </c>
      <c r="B12" s="107" t="s">
        <v>106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107</v>
      </c>
      <c r="C13" s="7"/>
      <c r="D13" s="319" t="s">
        <v>9</v>
      </c>
      <c r="E13" s="318"/>
      <c r="F13" s="114" t="s">
        <v>129</v>
      </c>
    </row>
    <row r="14" spans="1:6" ht="25.5" x14ac:dyDescent="0.25">
      <c r="A14" s="6" t="s">
        <v>10</v>
      </c>
      <c r="B14" s="107" t="s">
        <v>124</v>
      </c>
      <c r="C14" s="7"/>
      <c r="D14" s="319" t="s">
        <v>11</v>
      </c>
      <c r="E14" s="318"/>
      <c r="F14" s="101" t="s">
        <v>130</v>
      </c>
    </row>
    <row r="15" spans="1:6" ht="26.25" thickBot="1" x14ac:dyDescent="0.3">
      <c r="A15" s="6" t="s">
        <v>12</v>
      </c>
      <c r="B15" s="137">
        <v>44531</v>
      </c>
      <c r="C15" s="7"/>
      <c r="D15" s="320" t="s">
        <v>13</v>
      </c>
      <c r="E15" s="321"/>
      <c r="F15" s="128" t="s">
        <v>144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12" t="s">
        <v>15</v>
      </c>
      <c r="B17" s="313"/>
      <c r="C17" s="313"/>
      <c r="D17" s="313"/>
      <c r="E17" s="313"/>
      <c r="F17" s="31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16</v>
      </c>
      <c r="B19" s="17"/>
      <c r="C19" s="18"/>
      <c r="D19" s="18"/>
      <c r="E19" s="18"/>
      <c r="F19" s="18"/>
    </row>
    <row r="20" spans="1:6" ht="24.75" thickBot="1" x14ac:dyDescent="0.3">
      <c r="A20" s="19" t="s">
        <v>17</v>
      </c>
      <c r="B20" s="19" t="s">
        <v>18</v>
      </c>
      <c r="C20" s="19" t="s">
        <v>19</v>
      </c>
      <c r="D20" s="19" t="s">
        <v>20</v>
      </c>
      <c r="E20" s="19" t="s">
        <v>21</v>
      </c>
      <c r="F20" s="19" t="s">
        <v>22</v>
      </c>
    </row>
    <row r="21" spans="1:6" ht="18.75" thickBot="1" x14ac:dyDescent="0.3">
      <c r="A21" s="146" t="s">
        <v>131</v>
      </c>
      <c r="B21" s="108" t="s">
        <v>110</v>
      </c>
      <c r="C21" s="108">
        <v>0.5</v>
      </c>
      <c r="D21" s="108" t="s">
        <v>120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110</v>
      </c>
      <c r="C22" s="110">
        <v>0.5</v>
      </c>
      <c r="D22" s="110" t="s">
        <v>120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90</v>
      </c>
      <c r="B23" s="110" t="s">
        <v>110</v>
      </c>
      <c r="C23" s="110">
        <v>0.5</v>
      </c>
      <c r="D23" s="110" t="s">
        <v>132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113</v>
      </c>
      <c r="B24" s="110" t="s">
        <v>110</v>
      </c>
      <c r="C24" s="110">
        <v>0.5</v>
      </c>
      <c r="D24" s="110" t="s">
        <v>132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133</v>
      </c>
      <c r="B25" s="110" t="s">
        <v>110</v>
      </c>
      <c r="C25" s="110">
        <v>0.75</v>
      </c>
      <c r="D25" s="110" t="s">
        <v>132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134</v>
      </c>
      <c r="B26" s="110" t="s">
        <v>110</v>
      </c>
      <c r="C26" s="110">
        <v>0.5</v>
      </c>
      <c r="D26" s="110" t="s">
        <v>132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135</v>
      </c>
      <c r="B27" s="110" t="s">
        <v>110</v>
      </c>
      <c r="C27" s="110">
        <v>0.5</v>
      </c>
      <c r="D27" s="110" t="s">
        <v>136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137</v>
      </c>
      <c r="B28" s="110" t="s">
        <v>110</v>
      </c>
      <c r="C28" s="110">
        <v>0.75</v>
      </c>
      <c r="D28" s="110" t="s">
        <v>119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64</v>
      </c>
      <c r="B29" s="111" t="s">
        <v>110</v>
      </c>
      <c r="C29" s="111">
        <v>4</v>
      </c>
      <c r="D29" s="111" t="s">
        <v>112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17</v>
      </c>
      <c r="B33" s="118" t="s">
        <v>18</v>
      </c>
      <c r="C33" s="118" t="s">
        <v>19</v>
      </c>
      <c r="D33" s="117" t="s">
        <v>20</v>
      </c>
      <c r="E33" s="118" t="s">
        <v>21</v>
      </c>
      <c r="F33" s="117" t="s">
        <v>22</v>
      </c>
    </row>
    <row r="34" spans="1:6" ht="15.75" thickBot="1" x14ac:dyDescent="0.3">
      <c r="A34" s="151" t="s">
        <v>27</v>
      </c>
      <c r="B34" s="152" t="s">
        <v>114</v>
      </c>
      <c r="C34" s="152">
        <v>0.5</v>
      </c>
      <c r="D34" s="152" t="s">
        <v>120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90</v>
      </c>
      <c r="B35" s="154" t="s">
        <v>114</v>
      </c>
      <c r="C35" s="154">
        <v>0.5</v>
      </c>
      <c r="D35" s="154" t="s">
        <v>132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113</v>
      </c>
      <c r="B36" s="154" t="s">
        <v>114</v>
      </c>
      <c r="C36" s="154">
        <v>0.5</v>
      </c>
      <c r="D36" s="154" t="s">
        <v>132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65</v>
      </c>
      <c r="B37" s="156" t="s">
        <v>114</v>
      </c>
      <c r="C37" s="156">
        <v>0.5</v>
      </c>
      <c r="D37" s="156" t="s">
        <v>112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17</v>
      </c>
      <c r="B41" s="32" t="s">
        <v>18</v>
      </c>
      <c r="C41" s="32" t="s">
        <v>19</v>
      </c>
      <c r="D41" s="32" t="s">
        <v>20</v>
      </c>
      <c r="E41" s="33" t="s">
        <v>21</v>
      </c>
      <c r="F41" s="32" t="s">
        <v>22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20</v>
      </c>
      <c r="E47" s="33" t="s">
        <v>21</v>
      </c>
      <c r="F47" s="33" t="s">
        <v>22</v>
      </c>
    </row>
    <row r="48" spans="1:6" x14ac:dyDescent="0.25">
      <c r="A48" s="126" t="s">
        <v>66</v>
      </c>
      <c r="B48" s="123"/>
      <c r="C48" s="123"/>
      <c r="D48" s="123"/>
      <c r="E48" s="124"/>
      <c r="F48" s="125"/>
    </row>
    <row r="49" spans="1:6" x14ac:dyDescent="0.25">
      <c r="A49" s="158" t="s">
        <v>138</v>
      </c>
      <c r="B49" s="154" t="s">
        <v>115</v>
      </c>
      <c r="C49" s="154">
        <v>150</v>
      </c>
      <c r="D49" s="154" t="s">
        <v>136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67</v>
      </c>
      <c r="B51" s="154" t="s">
        <v>115</v>
      </c>
      <c r="C51" s="154">
        <v>250</v>
      </c>
      <c r="D51" s="154" t="s">
        <v>136</v>
      </c>
      <c r="E51" s="155">
        <v>280</v>
      </c>
      <c r="F51" s="102">
        <f>E51*C51</f>
        <v>70000</v>
      </c>
    </row>
    <row r="52" spans="1:6" x14ac:dyDescent="0.25">
      <c r="A52" s="162" t="s">
        <v>125</v>
      </c>
      <c r="B52" s="154" t="s">
        <v>115</v>
      </c>
      <c r="C52" s="154">
        <v>100</v>
      </c>
      <c r="D52" s="154" t="s">
        <v>119</v>
      </c>
      <c r="E52" s="155">
        <v>980</v>
      </c>
      <c r="F52" s="102">
        <f>E52*C52</f>
        <v>98000</v>
      </c>
    </row>
    <row r="53" spans="1:6" x14ac:dyDescent="0.25">
      <c r="A53" s="135" t="s">
        <v>116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117</v>
      </c>
      <c r="B54" s="154" t="s">
        <v>118</v>
      </c>
      <c r="C54" s="154">
        <v>1.5</v>
      </c>
      <c r="D54" s="154" t="s">
        <v>120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139</v>
      </c>
      <c r="B55" s="154" t="s">
        <v>118</v>
      </c>
      <c r="C55" s="154">
        <v>1.5</v>
      </c>
      <c r="D55" s="154" t="s">
        <v>119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140</v>
      </c>
      <c r="B57" s="154" t="s">
        <v>118</v>
      </c>
      <c r="C57" s="154">
        <v>0.75</v>
      </c>
      <c r="D57" s="154" t="s">
        <v>111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100</v>
      </c>
      <c r="B58" s="156" t="s">
        <v>18</v>
      </c>
      <c r="C58" s="156">
        <v>160</v>
      </c>
      <c r="D58" s="156" t="s">
        <v>122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20</v>
      </c>
      <c r="E62" s="33" t="s">
        <v>21</v>
      </c>
      <c r="F62" s="32" t="s">
        <v>22</v>
      </c>
    </row>
    <row r="63" spans="1:6" ht="15.75" thickBot="1" x14ac:dyDescent="0.3">
      <c r="A63" s="167" t="s">
        <v>141</v>
      </c>
      <c r="B63" s="168" t="s">
        <v>142</v>
      </c>
      <c r="C63" s="168">
        <v>4</v>
      </c>
      <c r="D63" s="168" t="s">
        <v>122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14" t="s">
        <v>52</v>
      </c>
      <c r="B82" s="315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123</v>
      </c>
      <c r="C93" s="95"/>
      <c r="D93" s="96"/>
      <c r="E93" s="53"/>
      <c r="F93" s="55"/>
    </row>
    <row r="94" spans="1:6" x14ac:dyDescent="0.25">
      <c r="A94" s="97" t="s">
        <v>69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70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Ají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2022-05-13T13:33:14Z</cp:lastPrinted>
  <dcterms:created xsi:type="dcterms:W3CDTF">2020-11-27T12:49:26Z</dcterms:created>
  <dcterms:modified xsi:type="dcterms:W3CDTF">2022-06-21T22:54:11Z</dcterms:modified>
</cp:coreProperties>
</file>