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/>
  <mc:AlternateContent xmlns:mc="http://schemas.openxmlformats.org/markup-compatibility/2006">
    <mc:Choice Requires="x15">
      <x15ac:absPath xmlns:x15ac="http://schemas.microsoft.com/office/spreadsheetml/2010/11/ac" url="C:\Users\rlangenbach\Documents\Nueva carpeta (15)\Fichas de Cultivo 2022 ajustadas a Junio 2022\"/>
    </mc:Choice>
  </mc:AlternateContent>
  <xr:revisionPtr revIDLastSave="0" documentId="11_CEE132B8E0C15076FE1E67B45848FD62FE1FE4CE" xr6:coauthVersionLast="47" xr6:coauthVersionMax="47" xr10:uidLastSave="{00000000-0000-0000-0000-000000000000}"/>
  <bookViews>
    <workbookView xWindow="0" yWindow="0" windowWidth="25125" windowHeight="11700" xr2:uid="{00000000-000D-0000-FFFF-FFFF00000000}"/>
  </bookViews>
  <sheets>
    <sheet name="Ajo Río Grand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G66" i="1" l="1"/>
  <c r="G68" i="1" s="1"/>
  <c r="G61" i="1"/>
  <c r="G59" i="1"/>
  <c r="G58" i="1"/>
  <c r="G56" i="1"/>
  <c r="G55" i="1"/>
  <c r="G53" i="1"/>
  <c r="G47" i="1"/>
  <c r="G46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21" i="1"/>
  <c r="G37" i="1" l="1"/>
  <c r="G62" i="1"/>
  <c r="G42" i="1"/>
  <c r="G48" i="1" l="1"/>
  <c r="G12" i="1" l="1"/>
  <c r="D97" i="1" l="1"/>
  <c r="C89" i="1" l="1"/>
  <c r="C90" i="1"/>
  <c r="C87" i="1"/>
  <c r="C91" i="1"/>
  <c r="C88" i="1" l="1"/>
  <c r="G73" i="1"/>
  <c r="G70" i="1" l="1"/>
  <c r="G71" i="1" s="1"/>
  <c r="C92" i="1" s="1"/>
  <c r="G72" i="1" l="1"/>
  <c r="D98" i="1" s="1"/>
  <c r="C93" i="1"/>
  <c r="D87" i="1" l="1"/>
  <c r="D88" i="1"/>
  <c r="C98" i="1"/>
  <c r="E98" i="1"/>
  <c r="G74" i="1"/>
  <c r="D92" i="1"/>
  <c r="D90" i="1"/>
  <c r="D91" i="1"/>
  <c r="D89" i="1"/>
  <c r="D93" i="1" l="1"/>
</calcChain>
</file>

<file path=xl/sharedStrings.xml><?xml version="1.0" encoding="utf-8"?>
<sst xmlns="http://schemas.openxmlformats.org/spreadsheetml/2006/main" count="174" uniqueCount="114">
  <si>
    <t>RUBRO O CULTIVO</t>
  </si>
  <si>
    <t xml:space="preserve">AJO </t>
  </si>
  <si>
    <t>RENDIMIENTO (Unidades/ha)</t>
  </si>
  <si>
    <t>VARIEDAD</t>
  </si>
  <si>
    <t>BLANCO (LOCAL)</t>
  </si>
  <si>
    <t>FECHA ESTIMADA  PRECIO VENTA</t>
  </si>
  <si>
    <t>NIVEL TECNOLÓGICO</t>
  </si>
  <si>
    <t>MEDIO</t>
  </si>
  <si>
    <t>PRECIO ESPERADO ($/Unidades)</t>
  </si>
  <si>
    <t>REGIÓN</t>
  </si>
  <si>
    <t>ANTOFAGASTA</t>
  </si>
  <si>
    <t>INGRESO ESPERADO, con IVA ($)</t>
  </si>
  <si>
    <t>AGENCIA DE ÁREA</t>
  </si>
  <si>
    <t>CALAMA</t>
  </si>
  <si>
    <t>DESTINO PRODUCCION</t>
  </si>
  <si>
    <t>MERCADO LOCAL</t>
  </si>
  <si>
    <t>COMUNA/LOCALIDAD</t>
  </si>
  <si>
    <t>SAN PEDRO DE ATACAMA / RÍO GRANDE</t>
  </si>
  <si>
    <t>FECHA DE COSECHA</t>
  </si>
  <si>
    <t xml:space="preserve">Ene-Feb </t>
  </si>
  <si>
    <t>FECHA PRECIO INSUMOS</t>
  </si>
  <si>
    <t>CONTINGENCIA</t>
  </si>
  <si>
    <t>INUNDACIONES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</si>
  <si>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</si>
  <si>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</si>
  <si>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</si>
  <si>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</si>
  <si>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</si>
  <si>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</si>
  <si>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</si>
  <si>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</si>
  <si>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rastrojos</t>
  </si>
  <si>
    <t>JH</t>
  </si>
  <si>
    <t>Marzo</t>
  </si>
  <si>
    <t>Nivelación</t>
  </si>
  <si>
    <t>Rayado</t>
  </si>
  <si>
    <t>Desinfección de semilla</t>
  </si>
  <si>
    <t>Siembra (control nemátodo)</t>
  </si>
  <si>
    <t>Abril</t>
  </si>
  <si>
    <t xml:space="preserve">1° Fertilización </t>
  </si>
  <si>
    <t>Agua riego/celador</t>
  </si>
  <si>
    <t>ANUAL</t>
  </si>
  <si>
    <t>Riego</t>
  </si>
  <si>
    <t>Control malezas</t>
  </si>
  <si>
    <t>Agosto a Septiembre</t>
  </si>
  <si>
    <t>2da Fertilización</t>
  </si>
  <si>
    <t>Agosto</t>
  </si>
  <si>
    <t>3ra Fertilización</t>
  </si>
  <si>
    <t>Noviembre</t>
  </si>
  <si>
    <t>Cosecha</t>
  </si>
  <si>
    <t>Febrero</t>
  </si>
  <si>
    <t>Curado</t>
  </si>
  <si>
    <t>Aplicación de Plaguicidas</t>
  </si>
  <si>
    <t>Septiembre</t>
  </si>
  <si>
    <t>Confección trenzas</t>
  </si>
  <si>
    <t>Solarización</t>
  </si>
  <si>
    <t>Subtotal Jornadas Hombre</t>
  </si>
  <si>
    <t>JORNADAS ANIMAL</t>
  </si>
  <si>
    <t xml:space="preserve"> </t>
  </si>
  <si>
    <t>Subtotal Jornadas Animal</t>
  </si>
  <si>
    <t>MAQUINARIA</t>
  </si>
  <si>
    <t>Aradura  (c/Motocultor)</t>
  </si>
  <si>
    <t>JM</t>
  </si>
  <si>
    <t>Rastraje guano (c/motocultor)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</si>
  <si>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</si>
  <si>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</si>
  <si>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</si>
  <si>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</si>
  <si>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</si>
  <si>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</si>
  <si>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</si>
  <si>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u</t>
  </si>
  <si>
    <t>FERTILIZANTES</t>
  </si>
  <si>
    <t xml:space="preserve">Urea </t>
  </si>
  <si>
    <t>SC</t>
  </si>
  <si>
    <t>Guano</t>
  </si>
  <si>
    <t>TON</t>
  </si>
  <si>
    <t>FUNGICIDAS</t>
  </si>
  <si>
    <t>Ridomil</t>
  </si>
  <si>
    <t>KG</t>
  </si>
  <si>
    <t>Mancozeb</t>
  </si>
  <si>
    <t>INSECTICIDAS</t>
  </si>
  <si>
    <t>Furadan 10G</t>
  </si>
  <si>
    <t>Subtotal Insumos</t>
  </si>
  <si>
    <t>OTROS</t>
  </si>
  <si>
    <t>Item</t>
  </si>
  <si>
    <t>Transportes internos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</si>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</sst>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9" fillId="0" borderId="19"/>
  </cellStyleXfs>
  <cellXfs count="17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19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7" borderId="30" xfId="0" applyNumberFormat="1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/>
    <xf numFmtId="49" fontId="12" fillId="7" borderId="34" xfId="0" applyNumberFormat="1" applyFont="1" applyFill="1" applyBorder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4" fillId="8" borderId="39" xfId="0" applyFont="1" applyFill="1" applyBorder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/>
    <xf numFmtId="0" fontId="14" fillId="2" borderId="42" xfId="0" applyFont="1" applyFill="1" applyBorder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/>
    <xf numFmtId="0" fontId="14" fillId="2" borderId="47" xfId="0" applyFont="1" applyFill="1" applyBorder="1"/>
    <xf numFmtId="0" fontId="12" fillId="6" borderId="19" xfId="0" applyFont="1" applyFill="1" applyBorder="1" applyAlignment="1">
      <alignment vertical="center"/>
    </xf>
    <xf numFmtId="49" fontId="12" fillId="7" borderId="48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0" xfId="0" applyNumberFormat="1" applyFont="1" applyFill="1" applyBorder="1" applyAlignment="1">
      <alignment horizontal="center"/>
    </xf>
    <xf numFmtId="49" fontId="1" fillId="3" borderId="51" xfId="0" applyNumberFormat="1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/>
    </xf>
    <xf numFmtId="0" fontId="4" fillId="2" borderId="50" xfId="0" applyNumberFormat="1" applyFont="1" applyFill="1" applyBorder="1" applyAlignment="1">
      <alignment horizontal="center"/>
    </xf>
    <xf numFmtId="3" fontId="4" fillId="2" borderId="50" xfId="0" applyNumberFormat="1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 vertical="center" wrapText="1"/>
    </xf>
    <xf numFmtId="49" fontId="4" fillId="2" borderId="50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1" xfId="0" applyNumberFormat="1" applyFont="1" applyFill="1" applyBorder="1" applyAlignment="1">
      <alignment horizontal="right" vertical="center" wrapText="1"/>
    </xf>
    <xf numFmtId="3" fontId="2" fillId="2" borderId="22" xfId="0" applyNumberFormat="1" applyFont="1" applyFill="1" applyBorder="1" applyAlignment="1">
      <alignment horizontal="right"/>
    </xf>
    <xf numFmtId="164" fontId="1" fillId="2" borderId="19" xfId="0" applyNumberFormat="1" applyFont="1" applyFill="1" applyBorder="1" applyAlignment="1">
      <alignment horizontal="right" vertical="center"/>
    </xf>
    <xf numFmtId="164" fontId="16" fillId="2" borderId="19" xfId="0" applyNumberFormat="1" applyFont="1" applyFill="1" applyBorder="1" applyAlignment="1">
      <alignment horizontal="right" vertical="center"/>
    </xf>
    <xf numFmtId="0" fontId="14" fillId="2" borderId="19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1" fillId="3" borderId="51" xfId="0" applyNumberFormat="1" applyFont="1" applyFill="1" applyBorder="1" applyAlignment="1">
      <alignment horizontal="center" vertical="center"/>
    </xf>
    <xf numFmtId="0" fontId="2" fillId="2" borderId="52" xfId="0" applyFont="1" applyFill="1" applyBorder="1"/>
    <xf numFmtId="0" fontId="2" fillId="2" borderId="53" xfId="0" applyFont="1" applyFill="1" applyBorder="1"/>
    <xf numFmtId="0" fontId="2" fillId="2" borderId="53" xfId="0" applyFont="1" applyFill="1" applyBorder="1" applyAlignment="1">
      <alignment horizontal="center"/>
    </xf>
    <xf numFmtId="3" fontId="2" fillId="2" borderId="53" xfId="0" applyNumberFormat="1" applyFont="1" applyFill="1" applyBorder="1"/>
    <xf numFmtId="3" fontId="2" fillId="2" borderId="53" xfId="0" applyNumberFormat="1" applyFont="1" applyFill="1" applyBorder="1" applyAlignment="1">
      <alignment horizontal="right"/>
    </xf>
    <xf numFmtId="49" fontId="8" fillId="3" borderId="50" xfId="0" applyNumberFormat="1" applyFont="1" applyFill="1" applyBorder="1" applyAlignment="1">
      <alignment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vertical="center"/>
    </xf>
    <xf numFmtId="3" fontId="12" fillId="7" borderId="49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0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0" xfId="0" applyNumberFormat="1" applyFont="1" applyFill="1" applyBorder="1" applyAlignment="1">
      <alignment horizontal="center" vertical="center"/>
    </xf>
    <xf numFmtId="49" fontId="14" fillId="7" borderId="31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20" fillId="2" borderId="50" xfId="0" applyNumberFormat="1" applyFont="1" applyFill="1" applyBorder="1" applyAlignment="1">
      <alignment horizontal="left" vertical="center" wrapText="1"/>
    </xf>
    <xf numFmtId="49" fontId="20" fillId="2" borderId="50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wrapText="1"/>
    </xf>
    <xf numFmtId="14" fontId="4" fillId="2" borderId="6" xfId="0" applyNumberFormat="1" applyFont="1" applyFill="1" applyBorder="1" applyAlignment="1">
      <alignment horizontal="left" wrapText="1"/>
    </xf>
    <xf numFmtId="3" fontId="4" fillId="2" borderId="6" xfId="0" applyNumberFormat="1" applyFont="1" applyFill="1" applyBorder="1" applyAlignment="1">
      <alignment horizontal="right" wrapText="1"/>
    </xf>
    <xf numFmtId="166" fontId="4" fillId="0" borderId="6" xfId="0" applyNumberFormat="1" applyFont="1" applyFill="1" applyBorder="1" applyAlignment="1">
      <alignment horizontal="right" wrapText="1"/>
    </xf>
    <xf numFmtId="0" fontId="4" fillId="2" borderId="6" xfId="0" applyNumberFormat="1" applyFont="1" applyFill="1" applyBorder="1" applyAlignment="1">
      <alignment wrapText="1"/>
    </xf>
    <xf numFmtId="0" fontId="18" fillId="2" borderId="57" xfId="0" applyFont="1" applyFill="1" applyBorder="1"/>
    <xf numFmtId="0" fontId="18" fillId="2" borderId="57" xfId="0" applyFont="1" applyFill="1" applyBorder="1" applyAlignment="1">
      <alignment horizontal="center"/>
    </xf>
    <xf numFmtId="49" fontId="4" fillId="2" borderId="57" xfId="0" applyNumberFormat="1" applyFont="1" applyFill="1" applyBorder="1" applyAlignment="1">
      <alignment horizontal="center"/>
    </xf>
    <xf numFmtId="3" fontId="4" fillId="2" borderId="57" xfId="0" applyNumberFormat="1" applyFont="1" applyFill="1" applyBorder="1" applyAlignment="1">
      <alignment horizontal="center"/>
    </xf>
    <xf numFmtId="3" fontId="4" fillId="2" borderId="57" xfId="0" applyNumberFormat="1" applyFont="1" applyFill="1" applyBorder="1" applyAlignment="1">
      <alignment horizontal="center" wrapText="1"/>
    </xf>
    <xf numFmtId="0" fontId="0" fillId="0" borderId="19" xfId="0" applyNumberFormat="1" applyBorder="1"/>
    <xf numFmtId="0" fontId="18" fillId="2" borderId="58" xfId="0" applyFont="1" applyFill="1" applyBorder="1"/>
    <xf numFmtId="0" fontId="18" fillId="2" borderId="58" xfId="0" applyFont="1" applyFill="1" applyBorder="1" applyAlignment="1">
      <alignment horizontal="center"/>
    </xf>
    <xf numFmtId="49" fontId="4" fillId="2" borderId="58" xfId="0" applyNumberFormat="1" applyFont="1" applyFill="1" applyBorder="1" applyAlignment="1">
      <alignment horizontal="center"/>
    </xf>
    <xf numFmtId="3" fontId="4" fillId="2" borderId="58" xfId="0" applyNumberFormat="1" applyFont="1" applyFill="1" applyBorder="1" applyAlignment="1">
      <alignment horizontal="center"/>
    </xf>
    <xf numFmtId="3" fontId="4" fillId="2" borderId="59" xfId="0" applyNumberFormat="1" applyFont="1" applyFill="1" applyBorder="1" applyAlignment="1">
      <alignment horizontal="center" wrapText="1"/>
    </xf>
    <xf numFmtId="49" fontId="8" fillId="3" borderId="60" xfId="0" applyNumberFormat="1" applyFont="1" applyFill="1" applyBorder="1" applyAlignment="1">
      <alignment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right" vertical="center"/>
    </xf>
    <xf numFmtId="0" fontId="8" fillId="3" borderId="60" xfId="0" applyFont="1" applyFill="1" applyBorder="1" applyAlignment="1">
      <alignment vertical="center"/>
    </xf>
    <xf numFmtId="3" fontId="8" fillId="3" borderId="60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37" xfId="0" applyNumberFormat="1" applyFont="1" applyFill="1" applyBorder="1" applyAlignment="1">
      <alignment vertical="center"/>
    </xf>
    <xf numFmtId="0" fontId="12" fillId="8" borderId="38" xfId="0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G99"/>
  <sheetViews>
    <sheetView showGridLines="0" tabSelected="1" workbookViewId="0">
      <selection activeCell="J1" sqref="J1:T1048576"/>
    </sheetView>
  </sheetViews>
  <sheetFormatPr defaultColWidth="10.85546875" defaultRowHeight="11.25" customHeight="1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4" customWidth="1"/>
    <col min="8" max="8" width="10.85546875" style="1" customWidth="1"/>
    <col min="9" max="9" width="10.85546875" style="1" hidden="1" customWidth="1"/>
    <col min="10" max="241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100"/>
    </row>
    <row r="2" spans="1:7" ht="15" customHeight="1">
      <c r="A2" s="2"/>
      <c r="B2" s="2"/>
      <c r="C2" s="2"/>
      <c r="D2" s="2"/>
      <c r="E2" s="2"/>
      <c r="F2" s="2"/>
      <c r="G2" s="100"/>
    </row>
    <row r="3" spans="1:7" ht="15" customHeight="1">
      <c r="A3" s="2"/>
      <c r="B3" s="2"/>
      <c r="C3" s="2"/>
      <c r="D3" s="2"/>
      <c r="E3" s="2"/>
      <c r="F3" s="2"/>
      <c r="G3" s="100"/>
    </row>
    <row r="4" spans="1:7" ht="15" customHeight="1">
      <c r="A4" s="2"/>
      <c r="B4" s="2"/>
      <c r="C4" s="2"/>
      <c r="D4" s="2"/>
      <c r="E4" s="2"/>
      <c r="F4" s="2"/>
      <c r="G4" s="100"/>
    </row>
    <row r="5" spans="1:7" ht="15" customHeight="1">
      <c r="A5" s="2"/>
      <c r="B5" s="2"/>
      <c r="C5" s="2"/>
      <c r="D5" s="2"/>
      <c r="E5" s="2"/>
      <c r="F5" s="2"/>
      <c r="G5" s="100"/>
    </row>
    <row r="6" spans="1:7" ht="15" customHeight="1">
      <c r="A6" s="2"/>
      <c r="B6" s="2"/>
      <c r="C6" s="2"/>
      <c r="D6" s="2"/>
      <c r="E6" s="2"/>
      <c r="F6" s="2"/>
      <c r="G6" s="100"/>
    </row>
    <row r="7" spans="1:7" ht="15" customHeight="1">
      <c r="A7" s="2"/>
      <c r="B7" s="2"/>
      <c r="C7" s="2"/>
      <c r="D7" s="2"/>
      <c r="E7" s="2"/>
      <c r="F7" s="2"/>
      <c r="G7" s="100"/>
    </row>
    <row r="8" spans="1:7" ht="15" customHeight="1">
      <c r="A8" s="2"/>
      <c r="B8" s="3"/>
      <c r="C8" s="4"/>
      <c r="D8" s="2"/>
      <c r="E8" s="4"/>
      <c r="F8" s="4"/>
      <c r="G8" s="101"/>
    </row>
    <row r="9" spans="1:7" ht="12" customHeight="1">
      <c r="A9" s="5"/>
      <c r="B9" s="6" t="s">
        <v>0</v>
      </c>
      <c r="C9" s="136" t="s">
        <v>1</v>
      </c>
      <c r="D9" s="7"/>
      <c r="E9" s="161" t="s">
        <v>2</v>
      </c>
      <c r="F9" s="162"/>
      <c r="G9" s="133">
        <v>100000</v>
      </c>
    </row>
    <row r="10" spans="1:7" ht="18" customHeight="1">
      <c r="A10" s="5"/>
      <c r="B10" s="8" t="s">
        <v>3</v>
      </c>
      <c r="C10" s="137" t="s">
        <v>4</v>
      </c>
      <c r="D10" s="9"/>
      <c r="E10" s="163" t="s">
        <v>5</v>
      </c>
      <c r="F10" s="164"/>
      <c r="G10" s="160">
        <v>45017</v>
      </c>
    </row>
    <row r="11" spans="1:7" ht="18" customHeight="1">
      <c r="A11" s="5"/>
      <c r="B11" s="8" t="s">
        <v>6</v>
      </c>
      <c r="C11" s="138" t="s">
        <v>7</v>
      </c>
      <c r="D11" s="9"/>
      <c r="E11" s="163" t="s">
        <v>8</v>
      </c>
      <c r="F11" s="164"/>
      <c r="G11" s="102">
        <f>(197.632*1.074)*1.125</f>
        <v>238.78886400000002</v>
      </c>
    </row>
    <row r="12" spans="1:7" ht="11.25" customHeight="1">
      <c r="A12" s="5"/>
      <c r="B12" s="8" t="s">
        <v>9</v>
      </c>
      <c r="C12" s="139" t="s">
        <v>10</v>
      </c>
      <c r="D12" s="9"/>
      <c r="E12" s="13" t="s">
        <v>11</v>
      </c>
      <c r="F12" s="14"/>
      <c r="G12" s="142">
        <f>G9*G11</f>
        <v>23878886.400000002</v>
      </c>
    </row>
    <row r="13" spans="1:7" ht="11.25" customHeight="1">
      <c r="A13" s="5"/>
      <c r="B13" s="8" t="s">
        <v>12</v>
      </c>
      <c r="C13" s="137" t="s">
        <v>13</v>
      </c>
      <c r="D13" s="9"/>
      <c r="E13" s="163" t="s">
        <v>14</v>
      </c>
      <c r="F13" s="164"/>
      <c r="G13" s="11" t="s">
        <v>15</v>
      </c>
    </row>
    <row r="14" spans="1:7" ht="43.5" customHeight="1">
      <c r="A14" s="5"/>
      <c r="B14" s="8" t="s">
        <v>16</v>
      </c>
      <c r="C14" s="139" t="s">
        <v>17</v>
      </c>
      <c r="D14" s="9"/>
      <c r="E14" s="163" t="s">
        <v>18</v>
      </c>
      <c r="F14" s="164"/>
      <c r="G14" s="11" t="s">
        <v>19</v>
      </c>
    </row>
    <row r="15" spans="1:7" ht="25.5" customHeight="1">
      <c r="A15" s="5"/>
      <c r="B15" s="8" t="s">
        <v>20</v>
      </c>
      <c r="C15" s="140">
        <v>44742</v>
      </c>
      <c r="D15" s="9"/>
      <c r="E15" s="172" t="s">
        <v>21</v>
      </c>
      <c r="F15" s="173"/>
      <c r="G15" s="12" t="s">
        <v>22</v>
      </c>
    </row>
    <row r="16" spans="1:7" ht="12" customHeight="1">
      <c r="A16" s="2"/>
      <c r="B16" s="15"/>
      <c r="C16" s="16"/>
      <c r="D16" s="17"/>
      <c r="E16" s="18"/>
      <c r="F16" s="18"/>
      <c r="G16" s="103"/>
    </row>
    <row r="17" spans="1:7" ht="12" customHeight="1">
      <c r="A17" s="19"/>
      <c r="B17" s="165" t="s">
        <v>23</v>
      </c>
      <c r="C17" s="166"/>
      <c r="D17" s="166"/>
      <c r="E17" s="166"/>
      <c r="F17" s="166"/>
      <c r="G17" s="166"/>
    </row>
    <row r="18" spans="1:7" ht="12" customHeight="1">
      <c r="A18" s="2"/>
      <c r="B18" s="20"/>
      <c r="C18" s="21"/>
      <c r="D18" s="21"/>
      <c r="E18" s="21"/>
      <c r="F18" s="22"/>
      <c r="G18" s="104"/>
    </row>
    <row r="19" spans="1:7" ht="12" customHeight="1">
      <c r="A19" s="5"/>
      <c r="B19" s="23" t="s">
        <v>24</v>
      </c>
      <c r="C19" s="24"/>
      <c r="D19" s="25"/>
      <c r="E19" s="25"/>
      <c r="F19" s="25"/>
      <c r="G19" s="105"/>
    </row>
    <row r="20" spans="1:7" ht="24" customHeight="1">
      <c r="A20" s="19"/>
      <c r="B20" s="26" t="s">
        <v>25</v>
      </c>
      <c r="C20" s="26" t="s">
        <v>26</v>
      </c>
      <c r="D20" s="26" t="s">
        <v>27</v>
      </c>
      <c r="E20" s="26" t="s">
        <v>28</v>
      </c>
      <c r="F20" s="26" t="s">
        <v>29</v>
      </c>
      <c r="G20" s="26" t="s">
        <v>30</v>
      </c>
    </row>
    <row r="21" spans="1:7" ht="12.75" customHeight="1">
      <c r="A21" s="19"/>
      <c r="B21" s="10" t="s">
        <v>31</v>
      </c>
      <c r="C21" s="27" t="s">
        <v>32</v>
      </c>
      <c r="D21" s="92">
        <v>2</v>
      </c>
      <c r="E21" s="27" t="s">
        <v>33</v>
      </c>
      <c r="F21" s="125">
        <v>31758.75</v>
      </c>
      <c r="G21" s="125">
        <f>F21*D21</f>
        <v>63517.5</v>
      </c>
    </row>
    <row r="22" spans="1:7" ht="12.75" customHeight="1">
      <c r="A22" s="19"/>
      <c r="B22" s="10" t="s">
        <v>34</v>
      </c>
      <c r="C22" s="27" t="s">
        <v>32</v>
      </c>
      <c r="D22" s="92">
        <v>4</v>
      </c>
      <c r="E22" s="27" t="s">
        <v>33</v>
      </c>
      <c r="F22" s="125">
        <v>31758.75</v>
      </c>
      <c r="G22" s="125">
        <f>F22*D22</f>
        <v>127035</v>
      </c>
    </row>
    <row r="23" spans="1:7" ht="12.75" customHeight="1">
      <c r="A23" s="19"/>
      <c r="B23" s="10" t="s">
        <v>35</v>
      </c>
      <c r="C23" s="27" t="s">
        <v>32</v>
      </c>
      <c r="D23" s="130">
        <v>4</v>
      </c>
      <c r="E23" s="27" t="s">
        <v>33</v>
      </c>
      <c r="F23" s="125">
        <v>31758.75</v>
      </c>
      <c r="G23" s="125">
        <f>F23*D23</f>
        <v>127035</v>
      </c>
    </row>
    <row r="24" spans="1:7" ht="12.75" customHeight="1">
      <c r="A24" s="19"/>
      <c r="B24" s="10" t="s">
        <v>36</v>
      </c>
      <c r="C24" s="27" t="s">
        <v>32</v>
      </c>
      <c r="D24" s="92">
        <v>1</v>
      </c>
      <c r="E24" s="27" t="s">
        <v>33</v>
      </c>
      <c r="F24" s="125">
        <v>31758.75</v>
      </c>
      <c r="G24" s="125">
        <f>F24*D24</f>
        <v>31758.75</v>
      </c>
    </row>
    <row r="25" spans="1:7" ht="12.75" customHeight="1">
      <c r="A25" s="19"/>
      <c r="B25" s="10" t="s">
        <v>37</v>
      </c>
      <c r="C25" s="27" t="s">
        <v>32</v>
      </c>
      <c r="D25" s="92">
        <v>4</v>
      </c>
      <c r="E25" s="27" t="s">
        <v>38</v>
      </c>
      <c r="F25" s="125">
        <v>31758.75</v>
      </c>
      <c r="G25" s="125">
        <f>F25*D25</f>
        <v>127035</v>
      </c>
    </row>
    <row r="26" spans="1:7" ht="12.75" customHeight="1">
      <c r="A26" s="19"/>
      <c r="B26" s="10" t="s">
        <v>39</v>
      </c>
      <c r="C26" s="27" t="s">
        <v>32</v>
      </c>
      <c r="D26" s="130">
        <v>2</v>
      </c>
      <c r="E26" s="27" t="s">
        <v>38</v>
      </c>
      <c r="F26" s="125">
        <v>31758.75</v>
      </c>
      <c r="G26" s="125">
        <f>F26*D26</f>
        <v>63517.5</v>
      </c>
    </row>
    <row r="27" spans="1:7" ht="12.75" customHeight="1">
      <c r="A27" s="19"/>
      <c r="B27" s="10" t="s">
        <v>40</v>
      </c>
      <c r="C27" s="27" t="s">
        <v>32</v>
      </c>
      <c r="D27" s="130">
        <v>12</v>
      </c>
      <c r="E27" s="27" t="s">
        <v>41</v>
      </c>
      <c r="F27" s="125">
        <v>31758.75</v>
      </c>
      <c r="G27" s="125">
        <f>F27*D27</f>
        <v>381105</v>
      </c>
    </row>
    <row r="28" spans="1:7" ht="12.75" customHeight="1">
      <c r="A28" s="19"/>
      <c r="B28" s="10" t="s">
        <v>42</v>
      </c>
      <c r="C28" s="27" t="s">
        <v>32</v>
      </c>
      <c r="D28" s="130">
        <v>11</v>
      </c>
      <c r="E28" s="27" t="s">
        <v>41</v>
      </c>
      <c r="F28" s="125">
        <v>31758.75</v>
      </c>
      <c r="G28" s="125">
        <f>F28*D28</f>
        <v>349346.25</v>
      </c>
    </row>
    <row r="29" spans="1:7" ht="12.75" customHeight="1">
      <c r="A29" s="19"/>
      <c r="B29" s="10" t="s">
        <v>43</v>
      </c>
      <c r="C29" s="27" t="s">
        <v>32</v>
      </c>
      <c r="D29" s="130">
        <v>6</v>
      </c>
      <c r="E29" s="27" t="s">
        <v>44</v>
      </c>
      <c r="F29" s="125">
        <v>31758.75</v>
      </c>
      <c r="G29" s="125">
        <f>F29*D29</f>
        <v>190552.5</v>
      </c>
    </row>
    <row r="30" spans="1:7" ht="12.75" customHeight="1">
      <c r="A30" s="19"/>
      <c r="B30" s="10" t="s">
        <v>45</v>
      </c>
      <c r="C30" s="27" t="s">
        <v>32</v>
      </c>
      <c r="D30" s="130">
        <v>1</v>
      </c>
      <c r="E30" s="27" t="s">
        <v>46</v>
      </c>
      <c r="F30" s="125">
        <v>31758.75</v>
      </c>
      <c r="G30" s="125">
        <f>F30*D30</f>
        <v>31758.75</v>
      </c>
    </row>
    <row r="31" spans="1:7" ht="12.75" customHeight="1">
      <c r="A31" s="19"/>
      <c r="B31" s="10" t="s">
        <v>47</v>
      </c>
      <c r="C31" s="27" t="s">
        <v>32</v>
      </c>
      <c r="D31" s="92">
        <v>1</v>
      </c>
      <c r="E31" s="27" t="s">
        <v>48</v>
      </c>
      <c r="F31" s="125">
        <v>31758.75</v>
      </c>
      <c r="G31" s="125">
        <f>F31*D31</f>
        <v>31758.75</v>
      </c>
    </row>
    <row r="32" spans="1:7" ht="12.75" customHeight="1">
      <c r="A32" s="19"/>
      <c r="B32" s="10" t="s">
        <v>49</v>
      </c>
      <c r="C32" s="27" t="s">
        <v>32</v>
      </c>
      <c r="D32" s="92">
        <v>30</v>
      </c>
      <c r="E32" s="27" t="s">
        <v>50</v>
      </c>
      <c r="F32" s="125">
        <v>31758.75</v>
      </c>
      <c r="G32" s="125">
        <f>F32*D32</f>
        <v>952762.5</v>
      </c>
    </row>
    <row r="33" spans="1:7" ht="12.75" customHeight="1">
      <c r="A33" s="19"/>
      <c r="B33" s="10" t="s">
        <v>51</v>
      </c>
      <c r="C33" s="27" t="s">
        <v>32</v>
      </c>
      <c r="D33" s="130">
        <v>3</v>
      </c>
      <c r="E33" s="27" t="s">
        <v>50</v>
      </c>
      <c r="F33" s="125">
        <v>31758.75</v>
      </c>
      <c r="G33" s="125">
        <f>F33*D33</f>
        <v>95276.25</v>
      </c>
    </row>
    <row r="34" spans="1:7" ht="12.75" customHeight="1">
      <c r="A34" s="19"/>
      <c r="B34" s="10" t="s">
        <v>52</v>
      </c>
      <c r="C34" s="27" t="s">
        <v>32</v>
      </c>
      <c r="D34" s="92">
        <v>1</v>
      </c>
      <c r="E34" s="27" t="s">
        <v>53</v>
      </c>
      <c r="F34" s="125">
        <v>31758.75</v>
      </c>
      <c r="G34" s="125">
        <f>F34*D34</f>
        <v>31758.75</v>
      </c>
    </row>
    <row r="35" spans="1:7" ht="15.75" customHeight="1">
      <c r="A35" s="19"/>
      <c r="B35" s="10" t="s">
        <v>54</v>
      </c>
      <c r="C35" s="27" t="s">
        <v>32</v>
      </c>
      <c r="D35" s="92">
        <v>30</v>
      </c>
      <c r="E35" s="27" t="s">
        <v>33</v>
      </c>
      <c r="F35" s="125">
        <v>31758.75</v>
      </c>
      <c r="G35" s="125">
        <f>F35*D35</f>
        <v>952762.5</v>
      </c>
    </row>
    <row r="36" spans="1:7" ht="12.75" customHeight="1">
      <c r="A36" s="19"/>
      <c r="B36" s="10" t="s">
        <v>55</v>
      </c>
      <c r="C36" s="27" t="s">
        <v>32</v>
      </c>
      <c r="D36" s="92">
        <v>10</v>
      </c>
      <c r="E36" s="27" t="s">
        <v>53</v>
      </c>
      <c r="F36" s="125">
        <v>31758.75</v>
      </c>
      <c r="G36" s="125">
        <v>282300</v>
      </c>
    </row>
    <row r="37" spans="1:7" ht="12.75" customHeight="1">
      <c r="A37" s="19"/>
      <c r="B37" s="28" t="s">
        <v>56</v>
      </c>
      <c r="C37" s="29"/>
      <c r="D37" s="29"/>
      <c r="E37" s="29"/>
      <c r="F37" s="30"/>
      <c r="G37" s="126">
        <f>G21+G22+G23+G24+G25+G26+G31+G32+G33+G34+G35+G36</f>
        <v>2886517.5</v>
      </c>
    </row>
    <row r="38" spans="1:7" ht="12" customHeight="1">
      <c r="A38" s="2"/>
      <c r="B38" s="20"/>
      <c r="C38" s="22"/>
      <c r="D38" s="22"/>
      <c r="E38" s="22"/>
      <c r="F38" s="31"/>
      <c r="G38" s="106"/>
    </row>
    <row r="39" spans="1:7" ht="12" customHeight="1">
      <c r="A39" s="5"/>
      <c r="B39" s="32" t="s">
        <v>57</v>
      </c>
      <c r="C39" s="33"/>
      <c r="D39" s="34"/>
      <c r="E39" s="34"/>
      <c r="F39" s="35"/>
      <c r="G39" s="107"/>
    </row>
    <row r="40" spans="1:7" ht="24" customHeight="1">
      <c r="A40" s="5"/>
      <c r="B40" s="36" t="s">
        <v>25</v>
      </c>
      <c r="C40" s="37" t="s">
        <v>26</v>
      </c>
      <c r="D40" s="37" t="s">
        <v>27</v>
      </c>
      <c r="E40" s="36" t="s">
        <v>58</v>
      </c>
      <c r="F40" s="37" t="s">
        <v>29</v>
      </c>
      <c r="G40" s="36" t="s">
        <v>30</v>
      </c>
    </row>
    <row r="41" spans="1:7" ht="12" customHeight="1">
      <c r="A41" s="5"/>
      <c r="B41" s="38"/>
      <c r="C41" s="38"/>
      <c r="D41" s="38"/>
      <c r="E41" s="38"/>
      <c r="F41" s="38"/>
      <c r="G41" s="38"/>
    </row>
    <row r="42" spans="1:7" ht="12" customHeight="1">
      <c r="A42" s="5"/>
      <c r="B42" s="39" t="s">
        <v>59</v>
      </c>
      <c r="C42" s="40"/>
      <c r="D42" s="40"/>
      <c r="E42" s="40"/>
      <c r="F42" s="41"/>
      <c r="G42" s="128">
        <f>SUM(G41)</f>
        <v>0</v>
      </c>
    </row>
    <row r="43" spans="1:7" ht="12" customHeight="1">
      <c r="A43" s="2"/>
      <c r="B43" s="42"/>
      <c r="C43" s="43"/>
      <c r="D43" s="43"/>
      <c r="E43" s="43"/>
      <c r="F43" s="44"/>
      <c r="G43" s="108"/>
    </row>
    <row r="44" spans="1:7" ht="12" customHeight="1">
      <c r="A44" s="5"/>
      <c r="B44" s="32" t="s">
        <v>60</v>
      </c>
      <c r="C44" s="33"/>
      <c r="D44" s="34"/>
      <c r="E44" s="34"/>
      <c r="F44" s="35"/>
      <c r="G44" s="107"/>
    </row>
    <row r="45" spans="1:7" ht="24" customHeight="1">
      <c r="A45" s="5"/>
      <c r="B45" s="45" t="s">
        <v>25</v>
      </c>
      <c r="C45" s="45" t="s">
        <v>26</v>
      </c>
      <c r="D45" s="45" t="s">
        <v>27</v>
      </c>
      <c r="E45" s="45" t="s">
        <v>28</v>
      </c>
      <c r="F45" s="46" t="s">
        <v>29</v>
      </c>
      <c r="G45" s="45" t="s">
        <v>30</v>
      </c>
    </row>
    <row r="46" spans="1:7" ht="12.75" customHeight="1">
      <c r="A46" s="19"/>
      <c r="B46" s="10" t="s">
        <v>61</v>
      </c>
      <c r="C46" s="27" t="s">
        <v>62</v>
      </c>
      <c r="D46" s="143">
        <v>3</v>
      </c>
      <c r="E46" s="12" t="s">
        <v>33</v>
      </c>
      <c r="F46" s="141">
        <v>107979.75</v>
      </c>
      <c r="G46" s="125">
        <f t="shared" ref="G46:G47" si="0">F46*D46</f>
        <v>323939.25</v>
      </c>
    </row>
    <row r="47" spans="1:7" ht="12.75" customHeight="1">
      <c r="A47" s="19"/>
      <c r="B47" s="10" t="s">
        <v>63</v>
      </c>
      <c r="C47" s="27" t="s">
        <v>62</v>
      </c>
      <c r="D47" s="143">
        <v>4</v>
      </c>
      <c r="E47" s="12" t="s">
        <v>33</v>
      </c>
      <c r="F47" s="141">
        <v>107979.75</v>
      </c>
      <c r="G47" s="125">
        <f t="shared" si="0"/>
        <v>431919</v>
      </c>
    </row>
    <row r="48" spans="1:7" ht="12.75" customHeight="1">
      <c r="A48" s="5"/>
      <c r="B48" s="47" t="s">
        <v>64</v>
      </c>
      <c r="C48" s="48"/>
      <c r="D48" s="48"/>
      <c r="E48" s="48"/>
      <c r="F48" s="48"/>
      <c r="G48" s="127">
        <f>SUM(G46:G47)</f>
        <v>755858.25</v>
      </c>
    </row>
    <row r="49" spans="1:7" ht="12" customHeight="1">
      <c r="A49" s="2"/>
      <c r="B49" s="42"/>
      <c r="C49" s="43"/>
      <c r="D49" s="43"/>
      <c r="E49" s="43"/>
      <c r="F49" s="44"/>
      <c r="G49" s="108"/>
    </row>
    <row r="50" spans="1:7" ht="12" customHeight="1">
      <c r="A50" s="5"/>
      <c r="B50" s="32" t="s">
        <v>65</v>
      </c>
      <c r="C50" s="33"/>
      <c r="D50" s="34"/>
      <c r="E50" s="34"/>
      <c r="F50" s="35"/>
      <c r="G50" s="107"/>
    </row>
    <row r="51" spans="1:7" ht="24" customHeight="1">
      <c r="A51" s="5"/>
      <c r="B51" s="94" t="s">
        <v>66</v>
      </c>
      <c r="C51" s="94" t="s">
        <v>67</v>
      </c>
      <c r="D51" s="94" t="s">
        <v>68</v>
      </c>
      <c r="E51" s="94" t="s">
        <v>28</v>
      </c>
      <c r="F51" s="94" t="s">
        <v>29</v>
      </c>
      <c r="G51" s="109" t="s">
        <v>30</v>
      </c>
    </row>
    <row r="52" spans="1:7" ht="12.75" customHeight="1">
      <c r="A52" s="56"/>
      <c r="B52" s="134" t="s">
        <v>69</v>
      </c>
      <c r="C52" s="98"/>
      <c r="D52" s="97"/>
      <c r="E52" s="98"/>
      <c r="F52" s="98"/>
      <c r="G52" s="97"/>
    </row>
    <row r="53" spans="1:7" ht="12.75" customHeight="1">
      <c r="A53" s="56"/>
      <c r="B53" s="135" t="s">
        <v>70</v>
      </c>
      <c r="C53" s="93" t="s">
        <v>71</v>
      </c>
      <c r="D53" s="96">
        <v>25669</v>
      </c>
      <c r="E53" s="93" t="s">
        <v>50</v>
      </c>
      <c r="F53" s="97">
        <v>261.984375</v>
      </c>
      <c r="G53" s="125">
        <f t="shared" ref="G53" si="1">F53*D53</f>
        <v>6724876.921875</v>
      </c>
    </row>
    <row r="54" spans="1:7" ht="12.75" customHeight="1">
      <c r="A54" s="56"/>
      <c r="B54" s="99" t="s">
        <v>72</v>
      </c>
      <c r="C54" s="95"/>
      <c r="D54" s="95"/>
      <c r="E54" s="95"/>
      <c r="F54" s="97">
        <v>0</v>
      </c>
      <c r="G54" s="97"/>
    </row>
    <row r="55" spans="1:7" ht="12.75" customHeight="1">
      <c r="A55" s="56"/>
      <c r="B55" s="99" t="s">
        <v>73</v>
      </c>
      <c r="C55" s="93" t="s">
        <v>74</v>
      </c>
      <c r="D55" s="96">
        <v>2</v>
      </c>
      <c r="E55" s="93" t="s">
        <v>33</v>
      </c>
      <c r="F55" s="97">
        <v>41273.296875</v>
      </c>
      <c r="G55" s="125">
        <f t="shared" ref="G55:G56" si="2">F55*D55</f>
        <v>82546.59375</v>
      </c>
    </row>
    <row r="56" spans="1:7" ht="12.75" customHeight="1">
      <c r="A56" s="56"/>
      <c r="B56" s="99" t="s">
        <v>75</v>
      </c>
      <c r="C56" s="93" t="s">
        <v>76</v>
      </c>
      <c r="D56" s="96">
        <v>12</v>
      </c>
      <c r="E56" s="93" t="s">
        <v>33</v>
      </c>
      <c r="F56" s="97">
        <v>99055.40625</v>
      </c>
      <c r="G56" s="125">
        <f t="shared" si="2"/>
        <v>1188664.875</v>
      </c>
    </row>
    <row r="57" spans="1:7" ht="12.75" customHeight="1">
      <c r="A57" s="56"/>
      <c r="B57" s="99" t="s">
        <v>77</v>
      </c>
      <c r="C57" s="95"/>
      <c r="D57" s="95"/>
      <c r="E57" s="95"/>
      <c r="F57" s="97">
        <v>0</v>
      </c>
      <c r="G57" s="97"/>
    </row>
    <row r="58" spans="1:7" ht="12.75" customHeight="1">
      <c r="A58" s="56"/>
      <c r="B58" s="135" t="s">
        <v>78</v>
      </c>
      <c r="C58" s="93" t="s">
        <v>79</v>
      </c>
      <c r="D58" s="96">
        <v>1</v>
      </c>
      <c r="E58" s="93" t="s">
        <v>38</v>
      </c>
      <c r="F58" s="97">
        <v>41273.296875</v>
      </c>
      <c r="G58" s="125">
        <f t="shared" ref="G58:G59" si="3">F58*D58</f>
        <v>41273.296875</v>
      </c>
    </row>
    <row r="59" spans="1:7" ht="12.75" customHeight="1">
      <c r="A59" s="56"/>
      <c r="B59" s="99" t="s">
        <v>80</v>
      </c>
      <c r="C59" s="93" t="s">
        <v>79</v>
      </c>
      <c r="D59" s="96">
        <v>18</v>
      </c>
      <c r="E59" s="93" t="s">
        <v>38</v>
      </c>
      <c r="F59" s="97">
        <v>6869.8125</v>
      </c>
      <c r="G59" s="125">
        <f t="shared" si="3"/>
        <v>123656.625</v>
      </c>
    </row>
    <row r="60" spans="1:7" ht="12.75" customHeight="1">
      <c r="A60" s="56"/>
      <c r="B60" s="99" t="s">
        <v>81</v>
      </c>
      <c r="C60" s="95"/>
      <c r="D60" s="95"/>
      <c r="E60" s="95"/>
      <c r="F60" s="97">
        <v>0</v>
      </c>
      <c r="G60" s="97"/>
    </row>
    <row r="61" spans="1:7" ht="12.75" customHeight="1">
      <c r="A61" s="56"/>
      <c r="B61" s="135" t="s">
        <v>82</v>
      </c>
      <c r="C61" s="93" t="s">
        <v>79</v>
      </c>
      <c r="D61" s="96">
        <v>10</v>
      </c>
      <c r="E61" s="93" t="s">
        <v>38</v>
      </c>
      <c r="F61" s="97">
        <v>14668.59375</v>
      </c>
      <c r="G61" s="125">
        <f t="shared" ref="G61" si="4">F61*D61</f>
        <v>146685.9375</v>
      </c>
    </row>
    <row r="62" spans="1:7" ht="13.5" customHeight="1">
      <c r="A62" s="56"/>
      <c r="B62" s="121" t="s">
        <v>83</v>
      </c>
      <c r="C62" s="122"/>
      <c r="D62" s="122"/>
      <c r="E62" s="122"/>
      <c r="F62" s="123"/>
      <c r="G62" s="129">
        <f>G52+G54+G55+G56+G57+G59+G60</f>
        <v>1394868.09375</v>
      </c>
    </row>
    <row r="63" spans="1:7" ht="12" customHeight="1">
      <c r="A63" s="2"/>
      <c r="B63" s="116"/>
      <c r="C63" s="117"/>
      <c r="D63" s="117"/>
      <c r="E63" s="118"/>
      <c r="F63" s="119"/>
      <c r="G63" s="120"/>
    </row>
    <row r="64" spans="1:7" ht="12" customHeight="1">
      <c r="A64" s="5"/>
      <c r="B64" s="32" t="s">
        <v>84</v>
      </c>
      <c r="C64" s="33"/>
      <c r="D64" s="34"/>
      <c r="E64" s="34"/>
      <c r="F64" s="35"/>
      <c r="G64" s="107"/>
    </row>
    <row r="65" spans="1:8" ht="24" customHeight="1">
      <c r="A65" s="5"/>
      <c r="B65" s="115" t="s">
        <v>85</v>
      </c>
      <c r="C65" s="94" t="s">
        <v>67</v>
      </c>
      <c r="D65" s="94" t="s">
        <v>68</v>
      </c>
      <c r="E65" s="115" t="s">
        <v>28</v>
      </c>
      <c r="F65" s="94" t="s">
        <v>29</v>
      </c>
      <c r="G65" s="115" t="s">
        <v>30</v>
      </c>
    </row>
    <row r="66" spans="1:8" ht="16.5" customHeight="1">
      <c r="A66" s="56"/>
      <c r="B66" s="150" t="s">
        <v>86</v>
      </c>
      <c r="C66" s="151" t="s">
        <v>71</v>
      </c>
      <c r="D66" s="151">
        <v>1</v>
      </c>
      <c r="E66" s="152" t="s">
        <v>50</v>
      </c>
      <c r="F66" s="153">
        <v>366879.375</v>
      </c>
      <c r="G66" s="154">
        <f t="shared" ref="G66" si="5">F66*D66</f>
        <v>366879.375</v>
      </c>
    </row>
    <row r="67" spans="1:8" ht="16.5" customHeight="1">
      <c r="A67" s="56"/>
      <c r="B67" s="144" t="s">
        <v>55</v>
      </c>
      <c r="C67" s="145" t="s">
        <v>32</v>
      </c>
      <c r="D67" s="145">
        <v>10</v>
      </c>
      <c r="E67" s="146" t="s">
        <v>53</v>
      </c>
      <c r="F67" s="147">
        <v>31758.75</v>
      </c>
      <c r="G67" s="148">
        <v>282300</v>
      </c>
      <c r="H67" s="149"/>
    </row>
    <row r="68" spans="1:8" ht="13.5" customHeight="1">
      <c r="A68" s="5"/>
      <c r="B68" s="155" t="s">
        <v>87</v>
      </c>
      <c r="C68" s="156"/>
      <c r="D68" s="156"/>
      <c r="E68" s="157"/>
      <c r="F68" s="158"/>
      <c r="G68" s="159">
        <f>SUM(G66:G67)</f>
        <v>649179.375</v>
      </c>
    </row>
    <row r="69" spans="1:8" ht="12" customHeight="1">
      <c r="A69" s="2"/>
      <c r="B69" s="59"/>
      <c r="C69" s="59"/>
      <c r="D69" s="59"/>
      <c r="E69" s="59"/>
      <c r="F69" s="60"/>
      <c r="G69" s="110"/>
    </row>
    <row r="70" spans="1:8" ht="12" customHeight="1">
      <c r="A70" s="56"/>
      <c r="B70" s="61" t="s">
        <v>88</v>
      </c>
      <c r="C70" s="62"/>
      <c r="D70" s="62"/>
      <c r="E70" s="62"/>
      <c r="F70" s="62"/>
      <c r="G70" s="63">
        <f>G37+G42+G48+G62+G68</f>
        <v>5686423.21875</v>
      </c>
    </row>
    <row r="71" spans="1:8" ht="12" customHeight="1">
      <c r="A71" s="56"/>
      <c r="B71" s="64" t="s">
        <v>89</v>
      </c>
      <c r="C71" s="50"/>
      <c r="D71" s="50"/>
      <c r="E71" s="50"/>
      <c r="F71" s="50"/>
      <c r="G71" s="65">
        <f>G70*0.05</f>
        <v>284321.16093750001</v>
      </c>
    </row>
    <row r="72" spans="1:8" ht="12" customHeight="1">
      <c r="A72" s="56"/>
      <c r="B72" s="66" t="s">
        <v>90</v>
      </c>
      <c r="C72" s="49"/>
      <c r="D72" s="49"/>
      <c r="E72" s="49"/>
      <c r="F72" s="49"/>
      <c r="G72" s="67">
        <f>G71+G70</f>
        <v>5970744.3796875002</v>
      </c>
    </row>
    <row r="73" spans="1:8" ht="12" customHeight="1">
      <c r="A73" s="56"/>
      <c r="B73" s="64" t="s">
        <v>91</v>
      </c>
      <c r="C73" s="50"/>
      <c r="D73" s="50"/>
      <c r="E73" s="50"/>
      <c r="F73" s="50"/>
      <c r="G73" s="65">
        <f>G12</f>
        <v>23878886.400000002</v>
      </c>
    </row>
    <row r="74" spans="1:8" ht="12" customHeight="1">
      <c r="A74" s="56"/>
      <c r="B74" s="68" t="s">
        <v>92</v>
      </c>
      <c r="C74" s="69"/>
      <c r="D74" s="69"/>
      <c r="E74" s="69"/>
      <c r="F74" s="69"/>
      <c r="G74" s="63">
        <f>G73-G72</f>
        <v>17908142.020312503</v>
      </c>
    </row>
    <row r="75" spans="1:8" ht="12" customHeight="1">
      <c r="A75" s="56"/>
      <c r="B75" s="57" t="s">
        <v>93</v>
      </c>
      <c r="C75" s="58"/>
      <c r="D75" s="58"/>
      <c r="E75" s="58"/>
      <c r="F75" s="58"/>
      <c r="G75" s="111"/>
    </row>
    <row r="76" spans="1:8" ht="12.75" customHeight="1" thickBot="1">
      <c r="A76" s="56"/>
      <c r="B76" s="70"/>
      <c r="C76" s="58"/>
      <c r="D76" s="58"/>
      <c r="E76" s="58"/>
      <c r="F76" s="58"/>
      <c r="G76" s="111"/>
    </row>
    <row r="77" spans="1:8" ht="12" customHeight="1">
      <c r="A77" s="56"/>
      <c r="B77" s="81" t="s">
        <v>94</v>
      </c>
      <c r="C77" s="82"/>
      <c r="D77" s="82"/>
      <c r="E77" s="82"/>
      <c r="F77" s="83"/>
      <c r="G77" s="111"/>
    </row>
    <row r="78" spans="1:8" ht="12" customHeight="1">
      <c r="A78" s="56"/>
      <c r="B78" s="84" t="s">
        <v>95</v>
      </c>
      <c r="C78" s="55"/>
      <c r="D78" s="55"/>
      <c r="E78" s="55"/>
      <c r="F78" s="85"/>
      <c r="G78" s="111"/>
    </row>
    <row r="79" spans="1:8" ht="12" customHeight="1">
      <c r="A79" s="56"/>
      <c r="B79" s="84" t="s">
        <v>96</v>
      </c>
      <c r="C79" s="55"/>
      <c r="D79" s="55"/>
      <c r="E79" s="55"/>
      <c r="F79" s="85"/>
      <c r="G79" s="111"/>
    </row>
    <row r="80" spans="1:8" ht="12" customHeight="1">
      <c r="A80" s="56"/>
      <c r="B80" s="84" t="s">
        <v>97</v>
      </c>
      <c r="C80" s="55"/>
      <c r="D80" s="55"/>
      <c r="E80" s="55"/>
      <c r="F80" s="85"/>
      <c r="G80" s="111"/>
    </row>
    <row r="81" spans="1:7" ht="12" customHeight="1">
      <c r="A81" s="56"/>
      <c r="B81" s="84" t="s">
        <v>98</v>
      </c>
      <c r="C81" s="55"/>
      <c r="D81" s="55"/>
      <c r="E81" s="55"/>
      <c r="F81" s="85"/>
      <c r="G81" s="111"/>
    </row>
    <row r="82" spans="1:7" ht="12" customHeight="1">
      <c r="A82" s="56"/>
      <c r="B82" s="84" t="s">
        <v>99</v>
      </c>
      <c r="C82" s="55"/>
      <c r="D82" s="55"/>
      <c r="E82" s="55"/>
      <c r="F82" s="85"/>
      <c r="G82" s="111"/>
    </row>
    <row r="83" spans="1:7" ht="12.75" customHeight="1" thickBot="1">
      <c r="A83" s="56"/>
      <c r="B83" s="86" t="s">
        <v>100</v>
      </c>
      <c r="C83" s="87"/>
      <c r="D83" s="87"/>
      <c r="E83" s="87"/>
      <c r="F83" s="88"/>
      <c r="G83" s="111"/>
    </row>
    <row r="84" spans="1:7" ht="12.75" customHeight="1">
      <c r="A84" s="56"/>
      <c r="B84" s="79"/>
      <c r="C84" s="55"/>
      <c r="D84" s="55"/>
      <c r="E84" s="55"/>
      <c r="F84" s="55"/>
      <c r="G84" s="111"/>
    </row>
    <row r="85" spans="1:7" ht="15" customHeight="1" thickBot="1">
      <c r="A85" s="56"/>
      <c r="B85" s="170" t="s">
        <v>101</v>
      </c>
      <c r="C85" s="171"/>
      <c r="D85" s="78"/>
      <c r="E85" s="51"/>
      <c r="F85" s="51"/>
      <c r="G85" s="111"/>
    </row>
    <row r="86" spans="1:7" ht="12" customHeight="1">
      <c r="A86" s="56"/>
      <c r="B86" s="72" t="s">
        <v>85</v>
      </c>
      <c r="C86" s="131" t="s">
        <v>102</v>
      </c>
      <c r="D86" s="132" t="s">
        <v>103</v>
      </c>
      <c r="E86" s="51"/>
      <c r="F86" s="51"/>
      <c r="G86" s="111"/>
    </row>
    <row r="87" spans="1:7" ht="12" customHeight="1">
      <c r="A87" s="56"/>
      <c r="B87" s="73" t="s">
        <v>104</v>
      </c>
      <c r="C87" s="52">
        <f>G37</f>
        <v>2886517.5</v>
      </c>
      <c r="D87" s="74">
        <f>(C87/C93)</f>
        <v>0.48344348986366686</v>
      </c>
      <c r="E87" s="51"/>
      <c r="F87" s="51"/>
      <c r="G87" s="111"/>
    </row>
    <row r="88" spans="1:7" ht="12" customHeight="1">
      <c r="A88" s="56"/>
      <c r="B88" s="73" t="s">
        <v>105</v>
      </c>
      <c r="C88" s="52">
        <f>G42</f>
        <v>0</v>
      </c>
      <c r="D88" s="74">
        <f>(C88/C93)</f>
        <v>0</v>
      </c>
      <c r="E88" s="51"/>
      <c r="F88" s="51"/>
      <c r="G88" s="111"/>
    </row>
    <row r="89" spans="1:7" ht="12" customHeight="1">
      <c r="A89" s="56"/>
      <c r="B89" s="73" t="s">
        <v>106</v>
      </c>
      <c r="C89" s="52">
        <f>G48</f>
        <v>755858.25</v>
      </c>
      <c r="D89" s="74">
        <f>(C89/C93)</f>
        <v>0.12659363756576705</v>
      </c>
      <c r="E89" s="51"/>
      <c r="F89" s="51"/>
      <c r="G89" s="111"/>
    </row>
    <row r="90" spans="1:7" ht="12" customHeight="1">
      <c r="A90" s="56"/>
      <c r="B90" s="73" t="s">
        <v>66</v>
      </c>
      <c r="C90" s="52">
        <f>G62</f>
        <v>1394868.09375</v>
      </c>
      <c r="D90" s="74">
        <f>(C90/C93)</f>
        <v>0.23361711790833781</v>
      </c>
      <c r="E90" s="51"/>
      <c r="F90" s="51"/>
      <c r="G90" s="111"/>
    </row>
    <row r="91" spans="1:7" ht="12" customHeight="1">
      <c r="A91" s="56"/>
      <c r="B91" s="73" t="s">
        <v>107</v>
      </c>
      <c r="C91" s="53">
        <f>G68</f>
        <v>649179.375</v>
      </c>
      <c r="D91" s="74">
        <f>(C91/C93)</f>
        <v>0.10872670704318062</v>
      </c>
      <c r="E91" s="54"/>
      <c r="F91" s="54"/>
      <c r="G91" s="111"/>
    </row>
    <row r="92" spans="1:7" ht="12" customHeight="1">
      <c r="A92" s="56"/>
      <c r="B92" s="73" t="s">
        <v>108</v>
      </c>
      <c r="C92" s="53">
        <f>G71</f>
        <v>284321.16093750001</v>
      </c>
      <c r="D92" s="74">
        <f>(C92/C93)</f>
        <v>4.7619047619047616E-2</v>
      </c>
      <c r="E92" s="54"/>
      <c r="F92" s="54"/>
      <c r="G92" s="111"/>
    </row>
    <row r="93" spans="1:7" ht="12.75" customHeight="1" thickBot="1">
      <c r="A93" s="56"/>
      <c r="B93" s="75" t="s">
        <v>109</v>
      </c>
      <c r="C93" s="76">
        <f>SUM(C87:C92)</f>
        <v>5970744.3796875002</v>
      </c>
      <c r="D93" s="77">
        <f>SUM(D87:D92)</f>
        <v>1</v>
      </c>
      <c r="E93" s="54"/>
      <c r="F93" s="54"/>
      <c r="G93" s="111"/>
    </row>
    <row r="94" spans="1:7" ht="12" customHeight="1">
      <c r="A94" s="56"/>
      <c r="B94" s="70"/>
      <c r="C94" s="58"/>
      <c r="D94" s="58"/>
      <c r="E94" s="58"/>
      <c r="F94" s="58"/>
      <c r="G94" s="111"/>
    </row>
    <row r="95" spans="1:7" ht="12.75" customHeight="1" thickBot="1">
      <c r="A95" s="56"/>
      <c r="B95" s="71"/>
      <c r="C95" s="58"/>
      <c r="D95" s="58"/>
      <c r="E95" s="58"/>
      <c r="F95" s="58"/>
      <c r="G95" s="111"/>
    </row>
    <row r="96" spans="1:7" ht="12" customHeight="1" thickBot="1">
      <c r="A96" s="56"/>
      <c r="B96" s="167" t="s">
        <v>110</v>
      </c>
      <c r="C96" s="168"/>
      <c r="D96" s="168"/>
      <c r="E96" s="169"/>
      <c r="F96" s="54"/>
      <c r="G96" s="111"/>
    </row>
    <row r="97" spans="1:7" ht="12" customHeight="1">
      <c r="A97" s="56"/>
      <c r="B97" s="90" t="s">
        <v>111</v>
      </c>
      <c r="C97" s="124">
        <v>90000</v>
      </c>
      <c r="D97" s="124">
        <f>G9</f>
        <v>100000</v>
      </c>
      <c r="E97" s="124">
        <v>110000</v>
      </c>
      <c r="F97" s="89"/>
      <c r="G97" s="112"/>
    </row>
    <row r="98" spans="1:7" ht="12.75" customHeight="1" thickBot="1">
      <c r="A98" s="56"/>
      <c r="B98" s="75" t="s">
        <v>112</v>
      </c>
      <c r="C98" s="76">
        <f>(G72/C97)</f>
        <v>66.341604218750007</v>
      </c>
      <c r="D98" s="76">
        <f>(G72/D97)</f>
        <v>59.707443796875005</v>
      </c>
      <c r="E98" s="91">
        <f>(G72/E97)</f>
        <v>54.279494360795454</v>
      </c>
      <c r="F98" s="89"/>
      <c r="G98" s="112"/>
    </row>
    <row r="99" spans="1:7" ht="15.6" customHeight="1">
      <c r="A99" s="56"/>
      <c r="B99" s="80" t="s">
        <v>113</v>
      </c>
      <c r="C99" s="55"/>
      <c r="D99" s="55"/>
      <c r="E99" s="55"/>
      <c r="F99" s="55"/>
      <c r="G99" s="113"/>
    </row>
  </sheetData>
  <mergeCells count="9">
    <mergeCell ref="E9:F9"/>
    <mergeCell ref="E14:F14"/>
    <mergeCell ref="E15:F15"/>
    <mergeCell ref="B17:G17"/>
    <mergeCell ref="B96:E96"/>
    <mergeCell ref="B85:C85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Langenbach Lillo Rodrigo Alejandro</cp:lastModifiedBy>
  <cp:revision/>
  <dcterms:created xsi:type="dcterms:W3CDTF">2020-11-27T12:49:26Z</dcterms:created>
  <dcterms:modified xsi:type="dcterms:W3CDTF">2022-07-18T19:58:05Z</dcterms:modified>
  <cp:category/>
  <cp:contentStatus/>
</cp:coreProperties>
</file>